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e3d303a1de42ebd/Documentos/00. TRABAJO/02. INVIAS/00. PROCESOS CONTRACTUALES/2023/01. MINIMA CUANTÍA 2023/IP-DT-CAS-012-2023/"/>
    </mc:Choice>
  </mc:AlternateContent>
  <xr:revisionPtr revIDLastSave="0" documentId="8_{BD0654D8-CC1D-4836-8323-E953B2DED476}" xr6:coauthVersionLast="47" xr6:coauthVersionMax="47" xr10:uidLastSave="{00000000-0000-0000-0000-000000000000}"/>
  <bookViews>
    <workbookView xWindow="-108" yWindow="-108" windowWidth="23256" windowHeight="12456" firstSheet="1" activeTab="2" xr2:uid="{00000000-000D-0000-FFFF-FFFF00000000}"/>
  </bookViews>
  <sheets>
    <sheet name="Propuestas recibidas" sheetId="19" r:id="rId1"/>
    <sheet name="Valor propuestas" sheetId="20" r:id="rId2"/>
    <sheet name="Revision económica" sheetId="17" r:id="rId3"/>
    <sheet name="OrdenValor " sheetId="21" r:id="rId4"/>
    <sheet name="PROPONENTE" sheetId="1" r:id="rId5"/>
    <sheet name="REQUISITOS HABILITANTES" sheetId="15" r:id="rId6"/>
    <sheet name="FORMULARIO No 2A PFM" sheetId="13" r:id="rId7"/>
    <sheet name="EXPERIENCIA" sheetId="4" r:id="rId8"/>
    <sheet name="Cap Financiera y Organizacional" sheetId="22" r:id="rId9"/>
    <sheet name="Puntajes" sheetId="27" r:id="rId10"/>
    <sheet name="CRC" sheetId="23" r:id="rId11"/>
    <sheet name="Puntaje Exp" sheetId="24" r:id="rId12"/>
    <sheet name="Puntaje CF" sheetId="25" r:id="rId13"/>
    <sheet name="Puntaje CT" sheetId="26" r:id="rId14"/>
    <sheet name="RESUMEN" sheetId="7" r:id="rId15"/>
    <sheet name="SMLM" sheetId="11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15" hidden="1">SMLM!#REF!</definedName>
    <definedName name="AnticipoM1">[1]POA!$D$2</definedName>
    <definedName name="_xlnm.Print_Area" localSheetId="8">'Cap Financiera y Organizacional'!$A$1:$V$15</definedName>
    <definedName name="_xlnm.Print_Area" localSheetId="10">CRC!$A$1:$L$29</definedName>
    <definedName name="_xlnm.Print_Area" localSheetId="7">EXPERIENCIA!$A$1:$H$24</definedName>
    <definedName name="_xlnm.Print_Area" localSheetId="6">'FORMULARIO No 2A PFM'!$A$1:$U$30</definedName>
    <definedName name="_xlnm.Print_Area" localSheetId="3">'OrdenValor '!$A$1:$I$8</definedName>
    <definedName name="_xlnm.Print_Area" localSheetId="4">PROPONENTE!$A$1:$D$15</definedName>
    <definedName name="_xlnm.Print_Area" localSheetId="12">'Puntaje CF'!$A$1:$H$96</definedName>
    <definedName name="_xlnm.Print_Area" localSheetId="13">'Puntaje CT'!$A$1:$F$96</definedName>
    <definedName name="_xlnm.Print_Area" localSheetId="11">'Puntaje Exp'!$A$1:$J$64</definedName>
    <definedName name="_xlnm.Print_Area" localSheetId="9">Puntajes!$A$1:$H$18</definedName>
    <definedName name="_xlnm.Print_Area" localSheetId="5">'REQUISITOS HABILITANTES'!$A$1:$D$39</definedName>
    <definedName name="_xlnm.Print_Area" localSheetId="14">RESUMEN!$A$1:$F$22</definedName>
    <definedName name="_xlnm.Print_Area" localSheetId="2">'Revision económica'!$A$1:$T$40</definedName>
    <definedName name="_xlnm.Print_Area" localSheetId="15">SMLM!$A$1:$E$40</definedName>
    <definedName name="_xlnm.Print_Area" localSheetId="1">'Valor propuestas'!$A$1:$I$8</definedName>
    <definedName name="ase">'[2]FORMULA 1'!#REF!</definedName>
    <definedName name="CapFinanciera1" localSheetId="11">[3]Puntajes!$C$12</definedName>
    <definedName name="CapFinanciera1">Puntajes!$C$12</definedName>
    <definedName name="CapFinanciera2" localSheetId="11">[3]Puntajes!$C$13</definedName>
    <definedName name="CapFinanciera2">Puntajes!$C$13</definedName>
    <definedName name="CapFinanciera3" localSheetId="11">[3]Puntajes!$C$14</definedName>
    <definedName name="CapFinanciera3">Puntajes!$C$14</definedName>
    <definedName name="CapFinanciera4" localSheetId="11">[3]Puntajes!$C$15</definedName>
    <definedName name="CapFinanciera4">Puntajes!$C$15</definedName>
    <definedName name="CapTecnica1" localSheetId="11">[3]Puntajes!$G$4</definedName>
    <definedName name="CapTecnica1">Puntajes!$G$4</definedName>
    <definedName name="CapTecnica2" localSheetId="11">[3]Puntajes!$G$5</definedName>
    <definedName name="CapTecnica2">Puntajes!$G$5</definedName>
    <definedName name="DDDA">[4]SMLM!$H$14</definedName>
    <definedName name="ESCONDIDO" localSheetId="8">#REF!</definedName>
    <definedName name="ESCONDIDO" localSheetId="9">#REF!</definedName>
    <definedName name="ESCONDIDO">#REF!</definedName>
    <definedName name="Estado">[5]LISTAS!$E$2:$E$3</definedName>
    <definedName name="Experiencia1" localSheetId="11">[3]Puntajes!$C$4</definedName>
    <definedName name="Experiencia1">Puntajes!$C$4</definedName>
    <definedName name="Experiencia2" localSheetId="11">[3]Puntajes!$C$5</definedName>
    <definedName name="Experiencia2">Puntajes!$C$5</definedName>
    <definedName name="Experiencia3" localSheetId="11">[3]Puntajes!$C$6</definedName>
    <definedName name="Experiencia3">Puntajes!$C$6</definedName>
    <definedName name="FIIF">'[2]FORMULA 1'!#REF!</definedName>
    <definedName name="FRRUUU">'[6]FORMULA 1'!#REF!</definedName>
    <definedName name="hide">#REF!</definedName>
    <definedName name="inf" localSheetId="8">#REF!</definedName>
    <definedName name="inf" localSheetId="9">#REF!</definedName>
    <definedName name="inf">#REF!</definedName>
    <definedName name="JERARQUIA" localSheetId="8">'[6]FORMULA 1'!#REF!</definedName>
    <definedName name="JERARQUIA" localSheetId="3">'[7]FORMULA 1'!#REF!</definedName>
    <definedName name="JERARQUIA" localSheetId="9">'[6]FORMULA 1'!#REF!</definedName>
    <definedName name="JERARQUIA" localSheetId="1">'[7]FORMULA 1'!#REF!</definedName>
    <definedName name="JERARQUIA">'[7]FORMULA 1'!#REF!</definedName>
    <definedName name="NONO">'[2]FORMULA 1'!#REF!</definedName>
    <definedName name="ORDEN" localSheetId="8">'[6]FORMULA 1'!#REF!</definedName>
    <definedName name="ORDEN" localSheetId="3">'[7]FORMULA 1'!#REF!</definedName>
    <definedName name="ORDEN" localSheetId="9">'[6]FORMULA 1'!#REF!</definedName>
    <definedName name="ORDEN" localSheetId="1">'[7]FORMULA 1'!#REF!</definedName>
    <definedName name="ORDEN">'[7]FORMULA 1'!#REF!</definedName>
    <definedName name="PO">CRC!$F$48</definedName>
    <definedName name="PORPOM">[5]EXPERIENCIA!$P$14</definedName>
    <definedName name="PPPPP">#REF!</definedName>
    <definedName name="PRO">#REF!</definedName>
    <definedName name="prueba" localSheetId="11">#REF!</definedName>
    <definedName name="prueba" localSheetId="9">#REF!</definedName>
    <definedName name="prueba">#REF!</definedName>
    <definedName name="PUNTOS">#REF!</definedName>
    <definedName name="PUNTOS2">#REF!</definedName>
    <definedName name="rrrrrrrr">'[2]FORMULA 1'!#REF!</definedName>
    <definedName name="rryyy">'[2]FORMULA 1'!#REF!</definedName>
    <definedName name="SALACTUAL">[1]SALARIOS!$D$19</definedName>
    <definedName name="tdRepliesUniqueIdentifierCol_lnkRepliesUniqueIdentifierViewLink_0" localSheetId="3">'OrdenValor '!#REF!</definedName>
    <definedName name="tdRepliesUniqueIdentifierCol_lnkRepliesUniqueIdentifierViewLink_0" localSheetId="1">'Valor propuestas'!#REF!</definedName>
    <definedName name="tdRepliesUniqueIdentifierCol_lnkRepliesUniqueIdentifierViewLink_1" localSheetId="3">'OrdenValor '!#REF!</definedName>
    <definedName name="tdRepliesUniqueIdentifierCol_lnkRepliesUniqueIdentifierViewLink_1" localSheetId="1">'Valor propuestas'!#REF!</definedName>
    <definedName name="tdRepliesUniqueIdentifierCol_lnkRepliesUniqueIdentifierViewLink_10" localSheetId="0">'Propuestas recibidas'!#REF!</definedName>
    <definedName name="tdRepliesUniqueIdentifierCol_lnkRepliesUniqueIdentifierViewLink_2" localSheetId="3">'OrdenValor '!#REF!</definedName>
    <definedName name="tdRepliesUniqueIdentifierCol_lnkRepliesUniqueIdentifierViewLink_2" localSheetId="1">'Valor propuestas'!#REF!</definedName>
    <definedName name="tdRepliesUniqueIdentifierCol_lnkRepliesUniqueIdentifierViewLink_3" localSheetId="3">'OrdenValor '!#REF!</definedName>
    <definedName name="tdRepliesUniqueIdentifierCol_lnkRepliesUniqueIdentifierViewLink_3" localSheetId="1">'Valor propuestas'!#REF!</definedName>
    <definedName name="tdRepliesUniqueIdentifierCol_lnkRepliesUniqueIdentifierViewLink_4" localSheetId="3">'OrdenValor '!#REF!</definedName>
    <definedName name="tdRepliesUniqueIdentifierCol_lnkRepliesUniqueIdentifierViewLink_4" localSheetId="1">'Valor propuestas'!#REF!</definedName>
    <definedName name="tdRepliesUniqueIdentifierCol_lnkRepliesUniqueIdentifierViewLink_5" localSheetId="3">'OrdenValor '!#REF!</definedName>
    <definedName name="tdRepliesUniqueIdentifierCol_lnkRepliesUniqueIdentifierViewLink_5" localSheetId="1">'Valor propuestas'!#REF!</definedName>
    <definedName name="tdRepliesUniqueIdentifierCol_lnkRepliesUniqueIdentifierViewLink_6" localSheetId="3">'OrdenValor '!#REF!</definedName>
    <definedName name="tdRepliesUniqueIdentifierCol_lnkRepliesUniqueIdentifierViewLink_6" localSheetId="1">'Valor propuestas'!#REF!</definedName>
    <definedName name="tdRepliesUniqueIdentifierCol_lnkRepliesUniqueIdentifierViewLink_7" localSheetId="3">'OrdenValor '!#REF!</definedName>
    <definedName name="tdRepliesUniqueIdentifierCol_lnkRepliesUniqueIdentifierViewLink_7" localSheetId="1">'Valor propuestas'!#REF!</definedName>
    <definedName name="tdRepliesUniqueIdentifierCol_lnkRepliesUniqueIdentifierViewLink_8" localSheetId="3">'OrdenValor '!#REF!</definedName>
    <definedName name="tdRepliesUniqueIdentifierCol_lnkRepliesUniqueIdentifierViewLink_8" localSheetId="1">'Valor propuestas'!#REF!</definedName>
    <definedName name="tdRepliesUniqueIdentifierCol_lnkRepliesUniqueIdentifierViewLink_9" localSheetId="3">'OrdenValor '!#REF!</definedName>
    <definedName name="tdRepliesUniqueIdentifierCol_lnkRepliesUniqueIdentifierViewLink_9" localSheetId="1">'Valor propuestas'!#REF!</definedName>
    <definedName name="TIPO_D_K">[5]LISTAS!$D$2:$D$4</definedName>
    <definedName name="_xlnm.Print_Titles" localSheetId="10">CRC!$1:$14</definedName>
    <definedName name="_xlnm.Print_Titles" localSheetId="7">EXPERIENCIA!$1:$21</definedName>
    <definedName name="_xlnm.Print_Titles" localSheetId="6">'FORMULARIO No 2A PFM'!$1:$15</definedName>
    <definedName name="_xlnm.Print_Titles" localSheetId="4">PROPONENTE!$1:$13</definedName>
    <definedName name="_xlnm.Print_Titles" localSheetId="2">'Revision económica'!$A:$H</definedName>
    <definedName name="TTTTTTTTTTTTTTTTT">'[6]FORMULA 1'!#REF!</definedName>
    <definedName name="uyi">#REF!</definedName>
    <definedName name="VADDD">#REF!</definedName>
    <definedName name="VALORES">#REF!</definedName>
    <definedName name="VALORES1">#REF!</definedName>
    <definedName name="wwqqq">'[6]FORMULA 1'!#REF!</definedName>
    <definedName name="YTREE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24" l="1"/>
  <c r="H10" i="25"/>
  <c r="F10" i="26"/>
  <c r="D25" i="27"/>
  <c r="D10" i="26"/>
  <c r="D10" i="24"/>
  <c r="H10" i="24" s="1"/>
  <c r="D9" i="24"/>
  <c r="C16" i="23"/>
  <c r="C15" i="23"/>
  <c r="D9" i="26"/>
  <c r="G10" i="25"/>
  <c r="D10" i="25"/>
  <c r="D9" i="25"/>
  <c r="F10" i="25"/>
  <c r="E10" i="25"/>
  <c r="G10" i="24"/>
  <c r="E31" i="24"/>
  <c r="D15" i="23"/>
  <c r="D118" i="26"/>
  <c r="F118" i="26" s="1"/>
  <c r="D117" i="26"/>
  <c r="F117" i="26" s="1"/>
  <c r="D116" i="26"/>
  <c r="F116" i="26" s="1"/>
  <c r="D115" i="26"/>
  <c r="F115" i="26" s="1"/>
  <c r="D114" i="26"/>
  <c r="F114" i="26" s="1"/>
  <c r="D113" i="26"/>
  <c r="F113" i="26" s="1"/>
  <c r="D112" i="26"/>
  <c r="F112" i="26" s="1"/>
  <c r="D111" i="26"/>
  <c r="F111" i="26" s="1"/>
  <c r="D110" i="26"/>
  <c r="F110" i="26" s="1"/>
  <c r="D109" i="26"/>
  <c r="F109" i="26" s="1"/>
  <c r="D108" i="26"/>
  <c r="F108" i="26" s="1"/>
  <c r="D107" i="26"/>
  <c r="F107" i="26" s="1"/>
  <c r="D106" i="26"/>
  <c r="F106" i="26" s="1"/>
  <c r="D105" i="26"/>
  <c r="F105" i="26" s="1"/>
  <c r="D104" i="26"/>
  <c r="F104" i="26" s="1"/>
  <c r="D103" i="26"/>
  <c r="F103" i="26" s="1"/>
  <c r="D102" i="26"/>
  <c r="F102" i="26" s="1"/>
  <c r="D101" i="26"/>
  <c r="F101" i="26" s="1"/>
  <c r="D100" i="26"/>
  <c r="F100" i="26" s="1"/>
  <c r="D99" i="26"/>
  <c r="F99" i="26" s="1"/>
  <c r="D98" i="26"/>
  <c r="F98" i="26" s="1"/>
  <c r="D97" i="26"/>
  <c r="F97" i="26" s="1"/>
  <c r="D96" i="26"/>
  <c r="F96" i="26" s="1"/>
  <c r="D95" i="26"/>
  <c r="F95" i="26" s="1"/>
  <c r="D94" i="26"/>
  <c r="F94" i="26" s="1"/>
  <c r="D93" i="26"/>
  <c r="F93" i="26" s="1"/>
  <c r="D92" i="26"/>
  <c r="F92" i="26" s="1"/>
  <c r="D91" i="26"/>
  <c r="F91" i="26" s="1"/>
  <c r="D90" i="26"/>
  <c r="F90" i="26" s="1"/>
  <c r="D89" i="26"/>
  <c r="F89" i="26" s="1"/>
  <c r="D88" i="26"/>
  <c r="F88" i="26" s="1"/>
  <c r="D87" i="26"/>
  <c r="F87" i="26" s="1"/>
  <c r="D86" i="26"/>
  <c r="F86" i="26" s="1"/>
  <c r="D85" i="26"/>
  <c r="F85" i="26" s="1"/>
  <c r="D84" i="26"/>
  <c r="F84" i="26" s="1"/>
  <c r="D83" i="26"/>
  <c r="F83" i="26" s="1"/>
  <c r="D82" i="26"/>
  <c r="F82" i="26" s="1"/>
  <c r="D81" i="26"/>
  <c r="F81" i="26" s="1"/>
  <c r="D80" i="26"/>
  <c r="F80" i="26" s="1"/>
  <c r="D79" i="26"/>
  <c r="F79" i="26" s="1"/>
  <c r="D78" i="26"/>
  <c r="F78" i="26" s="1"/>
  <c r="D77" i="26"/>
  <c r="F77" i="26" s="1"/>
  <c r="D76" i="26"/>
  <c r="F76" i="26" s="1"/>
  <c r="D75" i="26"/>
  <c r="F75" i="26" s="1"/>
  <c r="D74" i="26"/>
  <c r="F74" i="26" s="1"/>
  <c r="D73" i="26"/>
  <c r="F73" i="26" s="1"/>
  <c r="D72" i="26"/>
  <c r="F72" i="26" s="1"/>
  <c r="D71" i="26"/>
  <c r="F71" i="26" s="1"/>
  <c r="D70" i="26"/>
  <c r="F70" i="26" s="1"/>
  <c r="D69" i="26"/>
  <c r="F69" i="26" s="1"/>
  <c r="D68" i="26"/>
  <c r="F68" i="26" s="1"/>
  <c r="D67" i="26"/>
  <c r="F67" i="26" s="1"/>
  <c r="D66" i="26"/>
  <c r="F66" i="26" s="1"/>
  <c r="D65" i="26"/>
  <c r="F65" i="26" s="1"/>
  <c r="D64" i="26"/>
  <c r="F64" i="26" s="1"/>
  <c r="D63" i="26"/>
  <c r="F63" i="26" s="1"/>
  <c r="D62" i="26"/>
  <c r="F62" i="26" s="1"/>
  <c r="D61" i="26"/>
  <c r="F61" i="26" s="1"/>
  <c r="D60" i="26"/>
  <c r="F60" i="26" s="1"/>
  <c r="D59" i="26"/>
  <c r="F59" i="26" s="1"/>
  <c r="D58" i="26"/>
  <c r="F58" i="26" s="1"/>
  <c r="D57" i="26"/>
  <c r="F57" i="26" s="1"/>
  <c r="D56" i="26"/>
  <c r="F56" i="26" s="1"/>
  <c r="D55" i="26"/>
  <c r="F55" i="26" s="1"/>
  <c r="D54" i="26"/>
  <c r="F54" i="26" s="1"/>
  <c r="D53" i="26"/>
  <c r="F53" i="26" s="1"/>
  <c r="C53" i="26"/>
  <c r="F52" i="26"/>
  <c r="D52" i="26"/>
  <c r="F51" i="26"/>
  <c r="D51" i="26"/>
  <c r="F50" i="26"/>
  <c r="D50" i="26"/>
  <c r="F49" i="26"/>
  <c r="D49" i="26"/>
  <c r="F48" i="26"/>
  <c r="D48" i="26"/>
  <c r="F47" i="26"/>
  <c r="D47" i="26"/>
  <c r="F46" i="26"/>
  <c r="D46" i="26"/>
  <c r="F45" i="26"/>
  <c r="D45" i="26"/>
  <c r="F44" i="26"/>
  <c r="D44" i="26"/>
  <c r="F43" i="26"/>
  <c r="F42" i="26"/>
  <c r="F41" i="26"/>
  <c r="D41" i="26"/>
  <c r="F40" i="26"/>
  <c r="D40" i="26"/>
  <c r="F39" i="26"/>
  <c r="D39" i="26"/>
  <c r="F38" i="26"/>
  <c r="D38" i="26"/>
  <c r="F37" i="26"/>
  <c r="D37" i="26"/>
  <c r="F36" i="26"/>
  <c r="D36" i="26"/>
  <c r="F35" i="26"/>
  <c r="D35" i="26"/>
  <c r="F34" i="26"/>
  <c r="D34" i="26"/>
  <c r="F33" i="26"/>
  <c r="F32" i="26"/>
  <c r="F31" i="26"/>
  <c r="F30" i="26"/>
  <c r="D30" i="26"/>
  <c r="F29" i="26"/>
  <c r="D29" i="26"/>
  <c r="F28" i="26"/>
  <c r="D28" i="26"/>
  <c r="F27" i="26"/>
  <c r="D27" i="26"/>
  <c r="F26" i="26"/>
  <c r="D26" i="26"/>
  <c r="F25" i="26"/>
  <c r="D25" i="26"/>
  <c r="F24" i="26"/>
  <c r="D24" i="26"/>
  <c r="F23" i="26"/>
  <c r="D23" i="26"/>
  <c r="F22" i="26"/>
  <c r="D22" i="26"/>
  <c r="F21" i="26"/>
  <c r="F20" i="26"/>
  <c r="F19" i="26"/>
  <c r="D19" i="26"/>
  <c r="F18" i="26"/>
  <c r="D18" i="26"/>
  <c r="F17" i="26"/>
  <c r="D17" i="26"/>
  <c r="F16" i="26"/>
  <c r="D16" i="26"/>
  <c r="F15" i="26"/>
  <c r="D15" i="26"/>
  <c r="F14" i="26"/>
  <c r="D14" i="26"/>
  <c r="F13" i="26"/>
  <c r="D13" i="26"/>
  <c r="F12" i="26"/>
  <c r="D12" i="26"/>
  <c r="F11" i="26"/>
  <c r="I17" i="23" s="1"/>
  <c r="F9" i="26"/>
  <c r="C2" i="26"/>
  <c r="E778" i="25"/>
  <c r="D778" i="25"/>
  <c r="F777" i="25"/>
  <c r="D777" i="25"/>
  <c r="F776" i="25"/>
  <c r="E776" i="25"/>
  <c r="G776" i="25" s="1"/>
  <c r="D776" i="25"/>
  <c r="D775" i="25"/>
  <c r="F774" i="25"/>
  <c r="E774" i="25"/>
  <c r="H774" i="25" s="1"/>
  <c r="D774" i="25"/>
  <c r="E773" i="25"/>
  <c r="D773" i="25"/>
  <c r="H772" i="25"/>
  <c r="E772" i="25"/>
  <c r="G772" i="25" s="1"/>
  <c r="D772" i="25"/>
  <c r="F772" i="25" s="1"/>
  <c r="D771" i="25"/>
  <c r="E770" i="25"/>
  <c r="D770" i="25"/>
  <c r="H769" i="25"/>
  <c r="F769" i="25"/>
  <c r="D769" i="25"/>
  <c r="E769" i="25" s="1"/>
  <c r="D768" i="25"/>
  <c r="F767" i="25"/>
  <c r="E767" i="25"/>
  <c r="G767" i="25" s="1"/>
  <c r="D767" i="25"/>
  <c r="D766" i="25"/>
  <c r="D765" i="25"/>
  <c r="D764" i="25"/>
  <c r="D763" i="25"/>
  <c r="H762" i="25"/>
  <c r="F762" i="25"/>
  <c r="E762" i="25"/>
  <c r="D762" i="25"/>
  <c r="F761" i="25"/>
  <c r="E761" i="25"/>
  <c r="D761" i="25"/>
  <c r="G760" i="25"/>
  <c r="F760" i="25"/>
  <c r="E760" i="25"/>
  <c r="H760" i="25" s="1"/>
  <c r="D760" i="25"/>
  <c r="F759" i="25"/>
  <c r="D759" i="25"/>
  <c r="E759" i="25" s="1"/>
  <c r="D758" i="25"/>
  <c r="D757" i="25"/>
  <c r="F756" i="25"/>
  <c r="H756" i="25" s="1"/>
  <c r="E756" i="25"/>
  <c r="G756" i="25" s="1"/>
  <c r="D756" i="25"/>
  <c r="F755" i="25"/>
  <c r="E755" i="25"/>
  <c r="G755" i="25" s="1"/>
  <c r="D755" i="25"/>
  <c r="E754" i="25"/>
  <c r="H754" i="25" s="1"/>
  <c r="D754" i="25"/>
  <c r="F754" i="25" s="1"/>
  <c r="H753" i="25"/>
  <c r="F753" i="25"/>
  <c r="D753" i="25"/>
  <c r="E753" i="25" s="1"/>
  <c r="F752" i="25"/>
  <c r="D752" i="25"/>
  <c r="D751" i="25"/>
  <c r="G750" i="25"/>
  <c r="F750" i="25"/>
  <c r="E750" i="25"/>
  <c r="D750" i="25"/>
  <c r="E749" i="25"/>
  <c r="D749" i="25"/>
  <c r="G748" i="25"/>
  <c r="F748" i="25"/>
  <c r="E748" i="25"/>
  <c r="H748" i="25" s="1"/>
  <c r="D748" i="25"/>
  <c r="D747" i="25"/>
  <c r="D746" i="25"/>
  <c r="F745" i="25"/>
  <c r="D745" i="25"/>
  <c r="F744" i="25"/>
  <c r="E744" i="25"/>
  <c r="H744" i="25" s="1"/>
  <c r="D744" i="25"/>
  <c r="D743" i="25"/>
  <c r="D742" i="25"/>
  <c r="F742" i="25" s="1"/>
  <c r="D741" i="25"/>
  <c r="G740" i="25"/>
  <c r="F740" i="25"/>
  <c r="E740" i="25"/>
  <c r="D740" i="25"/>
  <c r="F739" i="25"/>
  <c r="D739" i="25"/>
  <c r="H738" i="25"/>
  <c r="G738" i="25"/>
  <c r="F738" i="25"/>
  <c r="D738" i="25"/>
  <c r="E738" i="25" s="1"/>
  <c r="D737" i="25"/>
  <c r="G736" i="25"/>
  <c r="F736" i="25"/>
  <c r="E736" i="25"/>
  <c r="H736" i="25" s="1"/>
  <c r="D736" i="25"/>
  <c r="D735" i="25"/>
  <c r="G734" i="25"/>
  <c r="F734" i="25"/>
  <c r="E734" i="25"/>
  <c r="H734" i="25" s="1"/>
  <c r="D734" i="25"/>
  <c r="D733" i="25"/>
  <c r="G732" i="25"/>
  <c r="F732" i="25"/>
  <c r="H732" i="25" s="1"/>
  <c r="E732" i="25"/>
  <c r="D732" i="25"/>
  <c r="D731" i="25"/>
  <c r="H730" i="25"/>
  <c r="E730" i="25"/>
  <c r="D730" i="25"/>
  <c r="F730" i="25" s="1"/>
  <c r="D729" i="25"/>
  <c r="F728" i="25"/>
  <c r="D728" i="25"/>
  <c r="H727" i="25"/>
  <c r="G727" i="25"/>
  <c r="F727" i="25"/>
  <c r="D727" i="25"/>
  <c r="E727" i="25" s="1"/>
  <c r="D726" i="25"/>
  <c r="H725" i="25"/>
  <c r="F725" i="25"/>
  <c r="E725" i="25"/>
  <c r="D725" i="25"/>
  <c r="D724" i="25"/>
  <c r="D723" i="25"/>
  <c r="H722" i="25"/>
  <c r="G722" i="25"/>
  <c r="E722" i="25"/>
  <c r="D722" i="25"/>
  <c r="F722" i="25" s="1"/>
  <c r="D721" i="25"/>
  <c r="H720" i="25"/>
  <c r="F720" i="25"/>
  <c r="E720" i="25"/>
  <c r="D720" i="25"/>
  <c r="F719" i="25"/>
  <c r="E719" i="25"/>
  <c r="D719" i="25"/>
  <c r="E718" i="25"/>
  <c r="D718" i="25"/>
  <c r="D717" i="25"/>
  <c r="F716" i="25"/>
  <c r="E716" i="25"/>
  <c r="D716" i="25"/>
  <c r="D715" i="25"/>
  <c r="F714" i="25"/>
  <c r="D714" i="25"/>
  <c r="D713" i="25"/>
  <c r="F712" i="25"/>
  <c r="D712" i="25"/>
  <c r="F711" i="25"/>
  <c r="D711" i="25"/>
  <c r="E711" i="25" s="1"/>
  <c r="E710" i="25"/>
  <c r="D710" i="25"/>
  <c r="F709" i="25"/>
  <c r="E709" i="25"/>
  <c r="H709" i="25" s="1"/>
  <c r="D709" i="25"/>
  <c r="H708" i="25"/>
  <c r="F708" i="25"/>
  <c r="E708" i="25"/>
  <c r="D708" i="25"/>
  <c r="E707" i="25"/>
  <c r="H707" i="25" s="1"/>
  <c r="D707" i="25"/>
  <c r="F707" i="25" s="1"/>
  <c r="H706" i="25"/>
  <c r="G706" i="25"/>
  <c r="E706" i="25"/>
  <c r="D706" i="25"/>
  <c r="F706" i="25" s="1"/>
  <c r="D705" i="25"/>
  <c r="F704" i="25"/>
  <c r="D704" i="25"/>
  <c r="E704" i="25" s="1"/>
  <c r="G704" i="25" s="1"/>
  <c r="D703" i="25"/>
  <c r="D702" i="25"/>
  <c r="G701" i="25"/>
  <c r="F701" i="25"/>
  <c r="D701" i="25"/>
  <c r="E701" i="25" s="1"/>
  <c r="F700" i="25"/>
  <c r="E700" i="25"/>
  <c r="D700" i="25"/>
  <c r="D699" i="25"/>
  <c r="G698" i="25"/>
  <c r="F698" i="25"/>
  <c r="E698" i="25"/>
  <c r="D698" i="25"/>
  <c r="E697" i="25"/>
  <c r="D697" i="25"/>
  <c r="H696" i="25"/>
  <c r="G696" i="25"/>
  <c r="F696" i="25"/>
  <c r="E696" i="25"/>
  <c r="D696" i="25"/>
  <c r="D695" i="25"/>
  <c r="H694" i="25"/>
  <c r="G694" i="25"/>
  <c r="E694" i="25"/>
  <c r="D694" i="25"/>
  <c r="F694" i="25" s="1"/>
  <c r="D693" i="25"/>
  <c r="F692" i="25"/>
  <c r="D692" i="25"/>
  <c r="D691" i="25"/>
  <c r="D690" i="25"/>
  <c r="F690" i="25" s="1"/>
  <c r="F689" i="25"/>
  <c r="D689" i="25"/>
  <c r="F688" i="25"/>
  <c r="D688" i="25"/>
  <c r="D687" i="25"/>
  <c r="H686" i="25"/>
  <c r="G686" i="25"/>
  <c r="F686" i="25"/>
  <c r="E686" i="25"/>
  <c r="D686" i="25"/>
  <c r="D685" i="25"/>
  <c r="H684" i="25"/>
  <c r="G684" i="25"/>
  <c r="F684" i="25"/>
  <c r="E684" i="25"/>
  <c r="D684" i="25"/>
  <c r="E683" i="25"/>
  <c r="D683" i="25"/>
  <c r="H682" i="25"/>
  <c r="E682" i="25"/>
  <c r="D682" i="25"/>
  <c r="F682" i="25" s="1"/>
  <c r="E681" i="25"/>
  <c r="D681" i="25"/>
  <c r="D680" i="25"/>
  <c r="F679" i="25"/>
  <c r="D679" i="25"/>
  <c r="D678" i="25"/>
  <c r="G677" i="25"/>
  <c r="F677" i="25"/>
  <c r="E677" i="25"/>
  <c r="D677" i="25"/>
  <c r="E676" i="25"/>
  <c r="D676" i="25"/>
  <c r="H675" i="25"/>
  <c r="G675" i="25"/>
  <c r="F675" i="25"/>
  <c r="D675" i="25"/>
  <c r="E675" i="25" s="1"/>
  <c r="D674" i="25"/>
  <c r="H673" i="25"/>
  <c r="F673" i="25"/>
  <c r="E673" i="25"/>
  <c r="D673" i="25"/>
  <c r="G672" i="25"/>
  <c r="F672" i="25"/>
  <c r="E672" i="25"/>
  <c r="H672" i="25" s="1"/>
  <c r="D672" i="25"/>
  <c r="H671" i="25"/>
  <c r="G671" i="25"/>
  <c r="F671" i="25"/>
  <c r="D671" i="25"/>
  <c r="E671" i="25" s="1"/>
  <c r="D670" i="25"/>
  <c r="D669" i="25"/>
  <c r="H668" i="25"/>
  <c r="F668" i="25"/>
  <c r="E668" i="25"/>
  <c r="D668" i="25"/>
  <c r="F667" i="25"/>
  <c r="E667" i="25"/>
  <c r="H667" i="25" s="1"/>
  <c r="D667" i="25"/>
  <c r="E666" i="25"/>
  <c r="D666" i="25"/>
  <c r="D665" i="25"/>
  <c r="E665" i="25" s="1"/>
  <c r="F664" i="25"/>
  <c r="E664" i="25"/>
  <c r="D664" i="25"/>
  <c r="D663" i="25"/>
  <c r="F662" i="25"/>
  <c r="E662" i="25"/>
  <c r="D662" i="25"/>
  <c r="E661" i="25"/>
  <c r="D661" i="25"/>
  <c r="F660" i="25"/>
  <c r="E660" i="25"/>
  <c r="D660" i="25"/>
  <c r="E659" i="25"/>
  <c r="D659" i="25"/>
  <c r="D658" i="25"/>
  <c r="D657" i="25"/>
  <c r="G656" i="25"/>
  <c r="F656" i="25"/>
  <c r="E656" i="25"/>
  <c r="D656" i="25"/>
  <c r="D655" i="25"/>
  <c r="H654" i="25"/>
  <c r="G654" i="25"/>
  <c r="E654" i="25"/>
  <c r="D654" i="25"/>
  <c r="F654" i="25" s="1"/>
  <c r="D653" i="25"/>
  <c r="F652" i="25"/>
  <c r="G652" i="25" s="1"/>
  <c r="E652" i="25"/>
  <c r="D652" i="25"/>
  <c r="F651" i="25"/>
  <c r="D651" i="25"/>
  <c r="F650" i="25"/>
  <c r="G650" i="25" s="1"/>
  <c r="D650" i="25"/>
  <c r="E650" i="25" s="1"/>
  <c r="F649" i="25"/>
  <c r="E649" i="25"/>
  <c r="D649" i="25"/>
  <c r="F648" i="25"/>
  <c r="E648" i="25"/>
  <c r="D648" i="25"/>
  <c r="D647" i="25"/>
  <c r="H646" i="25"/>
  <c r="G646" i="25"/>
  <c r="F646" i="25"/>
  <c r="E646" i="25"/>
  <c r="D646" i="25"/>
  <c r="E645" i="25"/>
  <c r="D645" i="25"/>
  <c r="H644" i="25"/>
  <c r="G644" i="25"/>
  <c r="F644" i="25"/>
  <c r="E644" i="25"/>
  <c r="D644" i="25"/>
  <c r="G643" i="25"/>
  <c r="F643" i="25"/>
  <c r="D643" i="25"/>
  <c r="E643" i="25" s="1"/>
  <c r="H642" i="25"/>
  <c r="E642" i="25"/>
  <c r="D642" i="25"/>
  <c r="F642" i="25" s="1"/>
  <c r="F641" i="25"/>
  <c r="D641" i="25"/>
  <c r="E641" i="25" s="1"/>
  <c r="H641" i="25" s="1"/>
  <c r="F640" i="25"/>
  <c r="D640" i="25"/>
  <c r="F639" i="25"/>
  <c r="D639" i="25"/>
  <c r="E638" i="25"/>
  <c r="D638" i="25"/>
  <c r="F637" i="25"/>
  <c r="E637" i="25"/>
  <c r="H637" i="25" s="1"/>
  <c r="D637" i="25"/>
  <c r="D636" i="25"/>
  <c r="F635" i="25"/>
  <c r="D635" i="25"/>
  <c r="E634" i="25"/>
  <c r="D634" i="25"/>
  <c r="F634" i="25" s="1"/>
  <c r="H633" i="25"/>
  <c r="F633" i="25"/>
  <c r="E633" i="25"/>
  <c r="D633" i="25"/>
  <c r="F632" i="25"/>
  <c r="H632" i="25" s="1"/>
  <c r="E632" i="25"/>
  <c r="G632" i="25" s="1"/>
  <c r="D632" i="25"/>
  <c r="H631" i="25"/>
  <c r="F631" i="25"/>
  <c r="G631" i="25" s="1"/>
  <c r="E631" i="25"/>
  <c r="D631" i="25"/>
  <c r="D630" i="25"/>
  <c r="H629" i="25"/>
  <c r="F629" i="25"/>
  <c r="D629" i="25"/>
  <c r="E629" i="25" s="1"/>
  <c r="D628" i="25"/>
  <c r="H627" i="25"/>
  <c r="G627" i="25"/>
  <c r="E627" i="25"/>
  <c r="D627" i="25"/>
  <c r="F627" i="25" s="1"/>
  <c r="D626" i="25"/>
  <c r="D625" i="25"/>
  <c r="F624" i="25"/>
  <c r="E624" i="25"/>
  <c r="H624" i="25" s="1"/>
  <c r="D624" i="25"/>
  <c r="E623" i="25"/>
  <c r="H623" i="25" s="1"/>
  <c r="D623" i="25"/>
  <c r="F623" i="25" s="1"/>
  <c r="F622" i="25"/>
  <c r="D622" i="25"/>
  <c r="E622" i="25" s="1"/>
  <c r="E621" i="25"/>
  <c r="D621" i="25"/>
  <c r="G620" i="25"/>
  <c r="F620" i="25"/>
  <c r="H620" i="25" s="1"/>
  <c r="D620" i="25"/>
  <c r="E620" i="25" s="1"/>
  <c r="F619" i="25"/>
  <c r="E619" i="25"/>
  <c r="D619" i="25"/>
  <c r="F618" i="25"/>
  <c r="D618" i="25"/>
  <c r="F617" i="25"/>
  <c r="E617" i="25"/>
  <c r="D617" i="25"/>
  <c r="F616" i="25"/>
  <c r="E616" i="25"/>
  <c r="H616" i="25" s="1"/>
  <c r="D616" i="25"/>
  <c r="G615" i="25"/>
  <c r="E615" i="25"/>
  <c r="D615" i="25"/>
  <c r="F615" i="25" s="1"/>
  <c r="D614" i="25"/>
  <c r="H613" i="25"/>
  <c r="G613" i="25"/>
  <c r="F613" i="25"/>
  <c r="E613" i="25"/>
  <c r="D613" i="25"/>
  <c r="F612" i="25"/>
  <c r="D612" i="25"/>
  <c r="E612" i="25" s="1"/>
  <c r="H612" i="25" s="1"/>
  <c r="E611" i="25"/>
  <c r="D611" i="25"/>
  <c r="F611" i="25" s="1"/>
  <c r="H610" i="25"/>
  <c r="G610" i="25"/>
  <c r="E610" i="25"/>
  <c r="D610" i="25"/>
  <c r="F610" i="25" s="1"/>
  <c r="D609" i="25"/>
  <c r="D608" i="25"/>
  <c r="E608" i="25" s="1"/>
  <c r="D607" i="25"/>
  <c r="F606" i="25"/>
  <c r="D606" i="25"/>
  <c r="H605" i="25"/>
  <c r="G605" i="25"/>
  <c r="F605" i="25"/>
  <c r="E605" i="25"/>
  <c r="D605" i="25"/>
  <c r="F604" i="25"/>
  <c r="H604" i="25" s="1"/>
  <c r="D604" i="25"/>
  <c r="E604" i="25" s="1"/>
  <c r="D603" i="25"/>
  <c r="D602" i="25"/>
  <c r="H601" i="25"/>
  <c r="G601" i="25"/>
  <c r="F601" i="25"/>
  <c r="E601" i="25"/>
  <c r="D601" i="25"/>
  <c r="D600" i="25"/>
  <c r="H599" i="25"/>
  <c r="E599" i="25"/>
  <c r="G599" i="25" s="1"/>
  <c r="D599" i="25"/>
  <c r="F599" i="25" s="1"/>
  <c r="D598" i="25"/>
  <c r="E597" i="25"/>
  <c r="D597" i="25"/>
  <c r="F596" i="25"/>
  <c r="D596" i="25"/>
  <c r="E595" i="25"/>
  <c r="G595" i="25" s="1"/>
  <c r="D595" i="25"/>
  <c r="F595" i="25" s="1"/>
  <c r="D594" i="25"/>
  <c r="G593" i="25"/>
  <c r="F593" i="25"/>
  <c r="E593" i="25"/>
  <c r="H593" i="25" s="1"/>
  <c r="D593" i="25"/>
  <c r="D592" i="25"/>
  <c r="F591" i="25"/>
  <c r="E591" i="25"/>
  <c r="D591" i="25"/>
  <c r="F590" i="25"/>
  <c r="D590" i="25"/>
  <c r="F589" i="25"/>
  <c r="E589" i="25"/>
  <c r="D589" i="25"/>
  <c r="F588" i="25"/>
  <c r="E588" i="25"/>
  <c r="H588" i="25" s="1"/>
  <c r="D588" i="25"/>
  <c r="E587" i="25"/>
  <c r="H587" i="25" s="1"/>
  <c r="D587" i="25"/>
  <c r="F587" i="25" s="1"/>
  <c r="F586" i="25"/>
  <c r="H586" i="25" s="1"/>
  <c r="E586" i="25"/>
  <c r="D586" i="25"/>
  <c r="D585" i="25"/>
  <c r="G584" i="25"/>
  <c r="F584" i="25"/>
  <c r="H584" i="25" s="1"/>
  <c r="D584" i="25"/>
  <c r="E584" i="25" s="1"/>
  <c r="F583" i="25"/>
  <c r="E583" i="25"/>
  <c r="D583" i="25"/>
  <c r="D582" i="25"/>
  <c r="D581" i="25"/>
  <c r="F580" i="25"/>
  <c r="D580" i="25"/>
  <c r="F579" i="25"/>
  <c r="E579" i="25"/>
  <c r="D579" i="25"/>
  <c r="F578" i="25"/>
  <c r="E578" i="25"/>
  <c r="D578" i="25"/>
  <c r="G577" i="25"/>
  <c r="F577" i="25"/>
  <c r="H577" i="25" s="1"/>
  <c r="E577" i="25"/>
  <c r="D577" i="25"/>
  <c r="H576" i="25"/>
  <c r="G576" i="25"/>
  <c r="F576" i="25"/>
  <c r="D576" i="25"/>
  <c r="E576" i="25" s="1"/>
  <c r="D575" i="25"/>
  <c r="F574" i="25"/>
  <c r="E574" i="25"/>
  <c r="H574" i="25" s="1"/>
  <c r="D574" i="25"/>
  <c r="F573" i="25"/>
  <c r="E573" i="25"/>
  <c r="G573" i="25" s="1"/>
  <c r="D573" i="25"/>
  <c r="H573" i="25" s="1"/>
  <c r="D572" i="25"/>
  <c r="D571" i="25"/>
  <c r="F571" i="25" s="1"/>
  <c r="D570" i="25"/>
  <c r="F569" i="25"/>
  <c r="E569" i="25"/>
  <c r="G569" i="25" s="1"/>
  <c r="D569" i="25"/>
  <c r="D568" i="25"/>
  <c r="D567" i="25"/>
  <c r="F567" i="25" s="1"/>
  <c r="D566" i="25"/>
  <c r="F565" i="25"/>
  <c r="H565" i="25" s="1"/>
  <c r="E565" i="25"/>
  <c r="D565" i="25"/>
  <c r="D564" i="25"/>
  <c r="E564" i="25" s="1"/>
  <c r="E563" i="25"/>
  <c r="D563" i="25"/>
  <c r="F562" i="25"/>
  <c r="H562" i="25" s="1"/>
  <c r="E562" i="25"/>
  <c r="D562" i="25"/>
  <c r="F561" i="25"/>
  <c r="E561" i="25"/>
  <c r="G561" i="25" s="1"/>
  <c r="D561" i="25"/>
  <c r="D560" i="25"/>
  <c r="D559" i="25"/>
  <c r="F558" i="25"/>
  <c r="E558" i="25"/>
  <c r="H558" i="25" s="1"/>
  <c r="D558" i="25"/>
  <c r="F557" i="25"/>
  <c r="E557" i="25"/>
  <c r="G557" i="25" s="1"/>
  <c r="D557" i="25"/>
  <c r="F556" i="25"/>
  <c r="H556" i="25" s="1"/>
  <c r="D556" i="25"/>
  <c r="E556" i="25" s="1"/>
  <c r="D555" i="25"/>
  <c r="F554" i="25"/>
  <c r="D554" i="25"/>
  <c r="H553" i="25"/>
  <c r="F553" i="25"/>
  <c r="E553" i="25"/>
  <c r="G553" i="25" s="1"/>
  <c r="D553" i="25"/>
  <c r="E552" i="25"/>
  <c r="D552" i="25"/>
  <c r="D551" i="25"/>
  <c r="F551" i="25" s="1"/>
  <c r="F550" i="25"/>
  <c r="E550" i="25"/>
  <c r="G550" i="25" s="1"/>
  <c r="D550" i="25"/>
  <c r="H550" i="25" s="1"/>
  <c r="F549" i="25"/>
  <c r="E549" i="25"/>
  <c r="G549" i="25" s="1"/>
  <c r="D549" i="25"/>
  <c r="D548" i="25"/>
  <c r="D547" i="25"/>
  <c r="F547" i="25" s="1"/>
  <c r="D546" i="25"/>
  <c r="F546" i="25" s="1"/>
  <c r="E545" i="25"/>
  <c r="D545" i="25"/>
  <c r="D544" i="25"/>
  <c r="E544" i="25" s="1"/>
  <c r="D543" i="25"/>
  <c r="E542" i="25"/>
  <c r="D542" i="25"/>
  <c r="F541" i="25"/>
  <c r="E541" i="25"/>
  <c r="H541" i="25" s="1"/>
  <c r="D541" i="25"/>
  <c r="D540" i="25"/>
  <c r="D539" i="25"/>
  <c r="F539" i="25" s="1"/>
  <c r="E538" i="25"/>
  <c r="D538" i="25"/>
  <c r="D537" i="25"/>
  <c r="F536" i="25"/>
  <c r="G536" i="25" s="1"/>
  <c r="E536" i="25"/>
  <c r="D536" i="25"/>
  <c r="H536" i="25" s="1"/>
  <c r="E535" i="25"/>
  <c r="H535" i="25" s="1"/>
  <c r="D535" i="25"/>
  <c r="F535" i="25" s="1"/>
  <c r="D534" i="25"/>
  <c r="F533" i="25"/>
  <c r="D533" i="25"/>
  <c r="D532" i="25"/>
  <c r="E532" i="25" s="1"/>
  <c r="D531" i="25"/>
  <c r="F531" i="25" s="1"/>
  <c r="E530" i="25"/>
  <c r="D530" i="25"/>
  <c r="H529" i="25"/>
  <c r="F529" i="25"/>
  <c r="E529" i="25"/>
  <c r="G529" i="25" s="1"/>
  <c r="D529" i="25"/>
  <c r="F528" i="25"/>
  <c r="E528" i="25"/>
  <c r="H528" i="25" s="1"/>
  <c r="D528" i="25"/>
  <c r="E527" i="25"/>
  <c r="D527" i="25"/>
  <c r="F527" i="25" s="1"/>
  <c r="H527" i="25" s="1"/>
  <c r="D526" i="25"/>
  <c r="H525" i="25"/>
  <c r="G525" i="25"/>
  <c r="F525" i="25"/>
  <c r="E525" i="25"/>
  <c r="D525" i="25"/>
  <c r="D524" i="25"/>
  <c r="E523" i="25"/>
  <c r="G523" i="25" s="1"/>
  <c r="D523" i="25"/>
  <c r="F523" i="25" s="1"/>
  <c r="F522" i="25"/>
  <c r="E522" i="25"/>
  <c r="H522" i="25" s="1"/>
  <c r="D522" i="25"/>
  <c r="E521" i="25"/>
  <c r="D521" i="25"/>
  <c r="D520" i="25"/>
  <c r="F520" i="25" s="1"/>
  <c r="D519" i="25"/>
  <c r="D518" i="25"/>
  <c r="F517" i="25"/>
  <c r="D517" i="25"/>
  <c r="E517" i="25" s="1"/>
  <c r="F516" i="25"/>
  <c r="H516" i="25" s="1"/>
  <c r="E516" i="25"/>
  <c r="D516" i="25"/>
  <c r="G516" i="25" s="1"/>
  <c r="D515" i="25"/>
  <c r="D514" i="25"/>
  <c r="F513" i="25"/>
  <c r="D513" i="25"/>
  <c r="E513" i="25" s="1"/>
  <c r="F512" i="25"/>
  <c r="H512" i="25" s="1"/>
  <c r="E512" i="25"/>
  <c r="D512" i="25"/>
  <c r="G512" i="25" s="1"/>
  <c r="H511" i="25"/>
  <c r="F511" i="25"/>
  <c r="E511" i="25"/>
  <c r="D511" i="25"/>
  <c r="G511" i="25" s="1"/>
  <c r="F510" i="25"/>
  <c r="E510" i="25"/>
  <c r="H510" i="25" s="1"/>
  <c r="D510" i="25"/>
  <c r="E509" i="25"/>
  <c r="D509" i="25"/>
  <c r="D508" i="25"/>
  <c r="F508" i="25" s="1"/>
  <c r="D507" i="25"/>
  <c r="D506" i="25"/>
  <c r="F505" i="25"/>
  <c r="D505" i="25"/>
  <c r="E505" i="25" s="1"/>
  <c r="D504" i="25"/>
  <c r="D503" i="25"/>
  <c r="D502" i="25"/>
  <c r="F501" i="25"/>
  <c r="D501" i="25"/>
  <c r="E501" i="25" s="1"/>
  <c r="F500" i="25"/>
  <c r="H500" i="25" s="1"/>
  <c r="E500" i="25"/>
  <c r="D500" i="25"/>
  <c r="G500" i="25" s="1"/>
  <c r="H499" i="25"/>
  <c r="F499" i="25"/>
  <c r="E499" i="25"/>
  <c r="D499" i="25"/>
  <c r="G499" i="25" s="1"/>
  <c r="F498" i="25"/>
  <c r="E498" i="25"/>
  <c r="D498" i="25"/>
  <c r="E497" i="25"/>
  <c r="D497" i="25"/>
  <c r="D496" i="25"/>
  <c r="F496" i="25" s="1"/>
  <c r="D495" i="25"/>
  <c r="D494" i="25"/>
  <c r="D493" i="25"/>
  <c r="D492" i="25"/>
  <c r="F492" i="25" s="1"/>
  <c r="D491" i="25"/>
  <c r="D490" i="25"/>
  <c r="F489" i="25"/>
  <c r="D489" i="25"/>
  <c r="E489" i="25" s="1"/>
  <c r="F488" i="25"/>
  <c r="H488" i="25" s="1"/>
  <c r="E488" i="25"/>
  <c r="D488" i="25"/>
  <c r="G488" i="25" s="1"/>
  <c r="H487" i="25"/>
  <c r="F487" i="25"/>
  <c r="E487" i="25"/>
  <c r="D487" i="25"/>
  <c r="G487" i="25" s="1"/>
  <c r="F486" i="25"/>
  <c r="E486" i="25"/>
  <c r="D486" i="25"/>
  <c r="E485" i="25"/>
  <c r="D485" i="25"/>
  <c r="D484" i="25"/>
  <c r="F484" i="25" s="1"/>
  <c r="D483" i="25"/>
  <c r="D482" i="25"/>
  <c r="E481" i="25"/>
  <c r="D481" i="25"/>
  <c r="D480" i="25"/>
  <c r="F480" i="25" s="1"/>
  <c r="D479" i="25"/>
  <c r="D478" i="25"/>
  <c r="F477" i="25"/>
  <c r="D477" i="25"/>
  <c r="E477" i="25" s="1"/>
  <c r="F476" i="25"/>
  <c r="H476" i="25" s="1"/>
  <c r="E476" i="25"/>
  <c r="D476" i="25"/>
  <c r="G476" i="25" s="1"/>
  <c r="H475" i="25"/>
  <c r="F475" i="25"/>
  <c r="E475" i="25"/>
  <c r="D475" i="25"/>
  <c r="G475" i="25" s="1"/>
  <c r="F474" i="25"/>
  <c r="E474" i="25"/>
  <c r="D474" i="25"/>
  <c r="E473" i="25"/>
  <c r="D473" i="25"/>
  <c r="D472" i="25"/>
  <c r="F472" i="25" s="1"/>
  <c r="D471" i="25"/>
  <c r="F470" i="25"/>
  <c r="E470" i="25"/>
  <c r="D470" i="25"/>
  <c r="E469" i="25"/>
  <c r="D469" i="25"/>
  <c r="D468" i="25"/>
  <c r="F468" i="25" s="1"/>
  <c r="D467" i="25"/>
  <c r="D466" i="25"/>
  <c r="F465" i="25"/>
  <c r="D465" i="25"/>
  <c r="E465" i="25" s="1"/>
  <c r="F464" i="25"/>
  <c r="H464" i="25" s="1"/>
  <c r="E464" i="25"/>
  <c r="D464" i="25"/>
  <c r="G464" i="25" s="1"/>
  <c r="H463" i="25"/>
  <c r="F463" i="25"/>
  <c r="E463" i="25"/>
  <c r="D463" i="25"/>
  <c r="G463" i="25" s="1"/>
  <c r="F462" i="25"/>
  <c r="E462" i="25"/>
  <c r="D462" i="25"/>
  <c r="E461" i="25"/>
  <c r="D461" i="25"/>
  <c r="D460" i="25"/>
  <c r="H459" i="25"/>
  <c r="F459" i="25"/>
  <c r="E459" i="25"/>
  <c r="D459" i="25"/>
  <c r="G459" i="25" s="1"/>
  <c r="F458" i="25"/>
  <c r="E458" i="25"/>
  <c r="D458" i="25"/>
  <c r="E457" i="25"/>
  <c r="D457" i="25"/>
  <c r="D456" i="25"/>
  <c r="F456" i="25" s="1"/>
  <c r="D455" i="25"/>
  <c r="D454" i="25"/>
  <c r="F453" i="25"/>
  <c r="D453" i="25"/>
  <c r="E453" i="25" s="1"/>
  <c r="F452" i="25"/>
  <c r="H452" i="25" s="1"/>
  <c r="E452" i="25"/>
  <c r="D452" i="25"/>
  <c r="G452" i="25" s="1"/>
  <c r="H451" i="25"/>
  <c r="F451" i="25"/>
  <c r="E451" i="25"/>
  <c r="D451" i="25"/>
  <c r="G451" i="25" s="1"/>
  <c r="F450" i="25"/>
  <c r="E450" i="25"/>
  <c r="D450" i="25"/>
  <c r="D449" i="25"/>
  <c r="F448" i="25"/>
  <c r="D448" i="25"/>
  <c r="H447" i="25"/>
  <c r="F447" i="25"/>
  <c r="E447" i="25"/>
  <c r="D447" i="25"/>
  <c r="G447" i="25" s="1"/>
  <c r="F446" i="25"/>
  <c r="E446" i="25"/>
  <c r="D446" i="25"/>
  <c r="E445" i="25"/>
  <c r="D445" i="25"/>
  <c r="D444" i="25"/>
  <c r="F444" i="25" s="1"/>
  <c r="D443" i="25"/>
  <c r="D442" i="25"/>
  <c r="F441" i="25"/>
  <c r="D441" i="25"/>
  <c r="E441" i="25" s="1"/>
  <c r="F440" i="25"/>
  <c r="D440" i="25"/>
  <c r="H439" i="25"/>
  <c r="F439" i="25"/>
  <c r="E439" i="25"/>
  <c r="D439" i="25"/>
  <c r="G439" i="25" s="1"/>
  <c r="D438" i="25"/>
  <c r="F437" i="25"/>
  <c r="D437" i="25"/>
  <c r="E437" i="25" s="1"/>
  <c r="F436" i="25"/>
  <c r="D436" i="25"/>
  <c r="H435" i="25"/>
  <c r="F435" i="25"/>
  <c r="E435" i="25"/>
  <c r="D435" i="25"/>
  <c r="G435" i="25" s="1"/>
  <c r="F434" i="25"/>
  <c r="E434" i="25"/>
  <c r="D434" i="25"/>
  <c r="E433" i="25"/>
  <c r="D433" i="25"/>
  <c r="D432" i="25"/>
  <c r="F432" i="25" s="1"/>
  <c r="D431" i="25"/>
  <c r="D430" i="25"/>
  <c r="F429" i="25"/>
  <c r="D429" i="25"/>
  <c r="E429" i="25" s="1"/>
  <c r="F428" i="25"/>
  <c r="D428" i="25"/>
  <c r="D427" i="25"/>
  <c r="D426" i="25"/>
  <c r="F425" i="25"/>
  <c r="D425" i="25"/>
  <c r="E425" i="25" s="1"/>
  <c r="F424" i="25"/>
  <c r="D424" i="25"/>
  <c r="H423" i="25"/>
  <c r="F423" i="25"/>
  <c r="E423" i="25"/>
  <c r="D423" i="25"/>
  <c r="G423" i="25" s="1"/>
  <c r="F422" i="25"/>
  <c r="E422" i="25"/>
  <c r="D422" i="25"/>
  <c r="E421" i="25"/>
  <c r="D421" i="25"/>
  <c r="D420" i="25"/>
  <c r="F420" i="25" s="1"/>
  <c r="D419" i="25"/>
  <c r="D418" i="25"/>
  <c r="F417" i="25"/>
  <c r="D417" i="25"/>
  <c r="E417" i="25" s="1"/>
  <c r="D416" i="25"/>
  <c r="D415" i="25"/>
  <c r="D414" i="25"/>
  <c r="F413" i="25"/>
  <c r="D413" i="25"/>
  <c r="E413" i="25" s="1"/>
  <c r="F412" i="25"/>
  <c r="D412" i="25"/>
  <c r="H411" i="25"/>
  <c r="F411" i="25"/>
  <c r="E411" i="25"/>
  <c r="D411" i="25"/>
  <c r="G411" i="25" s="1"/>
  <c r="H410" i="25"/>
  <c r="F410" i="25"/>
  <c r="E410" i="25"/>
  <c r="G410" i="25" s="1"/>
  <c r="D410" i="25"/>
  <c r="E409" i="25"/>
  <c r="D409" i="25"/>
  <c r="D408" i="25"/>
  <c r="F408" i="25" s="1"/>
  <c r="D407" i="25"/>
  <c r="D406" i="25"/>
  <c r="D405" i="25"/>
  <c r="D404" i="25"/>
  <c r="F404" i="25" s="1"/>
  <c r="D403" i="25"/>
  <c r="D402" i="25"/>
  <c r="F401" i="25"/>
  <c r="D401" i="25"/>
  <c r="E401" i="25" s="1"/>
  <c r="F400" i="25"/>
  <c r="D400" i="25"/>
  <c r="H399" i="25"/>
  <c r="F399" i="25"/>
  <c r="E399" i="25"/>
  <c r="D399" i="25"/>
  <c r="G399" i="25" s="1"/>
  <c r="H398" i="25"/>
  <c r="F398" i="25"/>
  <c r="E398" i="25"/>
  <c r="G398" i="25" s="1"/>
  <c r="D398" i="25"/>
  <c r="E397" i="25"/>
  <c r="D397" i="25"/>
  <c r="D396" i="25"/>
  <c r="F396" i="25" s="1"/>
  <c r="D395" i="25"/>
  <c r="D394" i="25"/>
  <c r="E393" i="25"/>
  <c r="D393" i="25"/>
  <c r="D392" i="25"/>
  <c r="F392" i="25" s="1"/>
  <c r="D391" i="25"/>
  <c r="D390" i="25"/>
  <c r="F389" i="25"/>
  <c r="D389" i="25"/>
  <c r="E389" i="25" s="1"/>
  <c r="F388" i="25"/>
  <c r="D388" i="25"/>
  <c r="H387" i="25"/>
  <c r="F387" i="25"/>
  <c r="E387" i="25"/>
  <c r="D387" i="25"/>
  <c r="G387" i="25" s="1"/>
  <c r="F386" i="25"/>
  <c r="E386" i="25"/>
  <c r="G386" i="25" s="1"/>
  <c r="D386" i="25"/>
  <c r="E385" i="25"/>
  <c r="D385" i="25"/>
  <c r="D384" i="25"/>
  <c r="D383" i="25"/>
  <c r="F382" i="25"/>
  <c r="E382" i="25"/>
  <c r="G382" i="25" s="1"/>
  <c r="D382" i="25"/>
  <c r="E381" i="25"/>
  <c r="D381" i="25"/>
  <c r="D380" i="25"/>
  <c r="D379" i="25"/>
  <c r="F378" i="25"/>
  <c r="D378" i="25"/>
  <c r="F377" i="25"/>
  <c r="D377" i="25"/>
  <c r="E377" i="25" s="1"/>
  <c r="F376" i="25"/>
  <c r="D376" i="25"/>
  <c r="H375" i="25"/>
  <c r="F375" i="25"/>
  <c r="E375" i="25"/>
  <c r="D375" i="25"/>
  <c r="F374" i="25"/>
  <c r="E374" i="25"/>
  <c r="G374" i="25" s="1"/>
  <c r="D374" i="25"/>
  <c r="E373" i="25"/>
  <c r="D373" i="25"/>
  <c r="D372" i="25"/>
  <c r="F371" i="25"/>
  <c r="E371" i="25"/>
  <c r="H371" i="25" s="1"/>
  <c r="D371" i="25"/>
  <c r="F370" i="25"/>
  <c r="H370" i="25" s="1"/>
  <c r="E370" i="25"/>
  <c r="D370" i="25"/>
  <c r="E369" i="25"/>
  <c r="D369" i="25"/>
  <c r="D368" i="25"/>
  <c r="E367" i="25"/>
  <c r="D367" i="25"/>
  <c r="D366" i="25"/>
  <c r="F365" i="25"/>
  <c r="D365" i="25"/>
  <c r="E365" i="25" s="1"/>
  <c r="F364" i="25"/>
  <c r="D364" i="25"/>
  <c r="H363" i="25"/>
  <c r="F363" i="25"/>
  <c r="E363" i="25"/>
  <c r="D363" i="25"/>
  <c r="G363" i="25" s="1"/>
  <c r="H362" i="25"/>
  <c r="F362" i="25"/>
  <c r="E362" i="25"/>
  <c r="D362" i="25"/>
  <c r="D361" i="25"/>
  <c r="D360" i="25"/>
  <c r="H359" i="25"/>
  <c r="F359" i="25"/>
  <c r="E359" i="25"/>
  <c r="D359" i="25"/>
  <c r="F358" i="25"/>
  <c r="E358" i="25"/>
  <c r="D358" i="25"/>
  <c r="D357" i="25"/>
  <c r="F357" i="25" s="1"/>
  <c r="E356" i="25"/>
  <c r="G356" i="25" s="1"/>
  <c r="D356" i="25"/>
  <c r="F356" i="25" s="1"/>
  <c r="D355" i="25"/>
  <c r="D354" i="25"/>
  <c r="D353" i="25"/>
  <c r="E353" i="25" s="1"/>
  <c r="D352" i="25"/>
  <c r="H351" i="25"/>
  <c r="F351" i="25"/>
  <c r="E351" i="25"/>
  <c r="D351" i="25"/>
  <c r="D350" i="25"/>
  <c r="F349" i="25"/>
  <c r="D349" i="25"/>
  <c r="E349" i="25" s="1"/>
  <c r="D348" i="25"/>
  <c r="F347" i="25"/>
  <c r="E347" i="25"/>
  <c r="H347" i="25" s="1"/>
  <c r="D347" i="25"/>
  <c r="F346" i="25"/>
  <c r="E346" i="25"/>
  <c r="G346" i="25" s="1"/>
  <c r="D346" i="25"/>
  <c r="G345" i="25"/>
  <c r="E345" i="25"/>
  <c r="H345" i="25" s="1"/>
  <c r="D345" i="25"/>
  <c r="F345" i="25" s="1"/>
  <c r="E344" i="25"/>
  <c r="H344" i="25" s="1"/>
  <c r="D344" i="25"/>
  <c r="F344" i="25" s="1"/>
  <c r="F343" i="25"/>
  <c r="E343" i="25"/>
  <c r="G343" i="25" s="1"/>
  <c r="D343" i="25"/>
  <c r="D342" i="25"/>
  <c r="F341" i="25"/>
  <c r="D341" i="25"/>
  <c r="E341" i="25" s="1"/>
  <c r="D340" i="25"/>
  <c r="D339" i="25"/>
  <c r="F338" i="25"/>
  <c r="D338" i="25"/>
  <c r="D337" i="25"/>
  <c r="E337" i="25" s="1"/>
  <c r="E336" i="25"/>
  <c r="D336" i="25"/>
  <c r="H335" i="25"/>
  <c r="F335" i="25"/>
  <c r="E335" i="25"/>
  <c r="D335" i="25"/>
  <c r="G335" i="25" s="1"/>
  <c r="F334" i="25"/>
  <c r="E334" i="25"/>
  <c r="H334" i="25" s="1"/>
  <c r="D334" i="25"/>
  <c r="E333" i="25"/>
  <c r="G333" i="25" s="1"/>
  <c r="D333" i="25"/>
  <c r="F333" i="25" s="1"/>
  <c r="G332" i="25"/>
  <c r="E332" i="25"/>
  <c r="H332" i="25" s="1"/>
  <c r="D332" i="25"/>
  <c r="F332" i="25" s="1"/>
  <c r="E331" i="25"/>
  <c r="D331" i="25"/>
  <c r="F330" i="25"/>
  <c r="D330" i="25"/>
  <c r="D329" i="25"/>
  <c r="E329" i="25" s="1"/>
  <c r="D328" i="25"/>
  <c r="F327" i="25"/>
  <c r="E327" i="25"/>
  <c r="D327" i="25"/>
  <c r="E326" i="25"/>
  <c r="D326" i="25"/>
  <c r="G325" i="25"/>
  <c r="F325" i="25"/>
  <c r="D325" i="25"/>
  <c r="E325" i="25" s="1"/>
  <c r="F324" i="25"/>
  <c r="D324" i="25"/>
  <c r="H323" i="25"/>
  <c r="F323" i="25"/>
  <c r="E323" i="25"/>
  <c r="D323" i="25"/>
  <c r="D322" i="25"/>
  <c r="D321" i="25"/>
  <c r="F321" i="25" s="1"/>
  <c r="F320" i="25"/>
  <c r="E320" i="25"/>
  <c r="D320" i="25"/>
  <c r="F319" i="25"/>
  <c r="D319" i="25"/>
  <c r="H318" i="25"/>
  <c r="F318" i="25"/>
  <c r="D318" i="25"/>
  <c r="E318" i="25" s="1"/>
  <c r="G318" i="25" s="1"/>
  <c r="D317" i="25"/>
  <c r="F316" i="25"/>
  <c r="E316" i="25"/>
  <c r="D316" i="25"/>
  <c r="H316" i="25" s="1"/>
  <c r="F315" i="25"/>
  <c r="D315" i="25"/>
  <c r="H314" i="25"/>
  <c r="F314" i="25"/>
  <c r="D314" i="25"/>
  <c r="E314" i="25" s="1"/>
  <c r="G314" i="25" s="1"/>
  <c r="E313" i="25"/>
  <c r="D313" i="25"/>
  <c r="E312" i="25"/>
  <c r="D312" i="25"/>
  <c r="G311" i="25"/>
  <c r="F311" i="25"/>
  <c r="E311" i="25"/>
  <c r="H311" i="25" s="1"/>
  <c r="D311" i="25"/>
  <c r="D310" i="25"/>
  <c r="D309" i="25"/>
  <c r="F309" i="25" s="1"/>
  <c r="F308" i="25"/>
  <c r="E308" i="25"/>
  <c r="D308" i="25"/>
  <c r="H308" i="25" s="1"/>
  <c r="F307" i="25"/>
  <c r="D307" i="25"/>
  <c r="D306" i="25"/>
  <c r="D305" i="25"/>
  <c r="F305" i="25" s="1"/>
  <c r="F304" i="25"/>
  <c r="E304" i="25"/>
  <c r="D304" i="25"/>
  <c r="H304" i="25" s="1"/>
  <c r="F303" i="25"/>
  <c r="D303" i="25"/>
  <c r="H302" i="25"/>
  <c r="F302" i="25"/>
  <c r="D302" i="25"/>
  <c r="E302" i="25" s="1"/>
  <c r="G302" i="25" s="1"/>
  <c r="E301" i="25"/>
  <c r="D301" i="25"/>
  <c r="E300" i="25"/>
  <c r="D300" i="25"/>
  <c r="G299" i="25"/>
  <c r="F299" i="25"/>
  <c r="E299" i="25"/>
  <c r="H299" i="25" s="1"/>
  <c r="D299" i="25"/>
  <c r="D298" i="25"/>
  <c r="D297" i="25"/>
  <c r="F297" i="25" s="1"/>
  <c r="F296" i="25"/>
  <c r="E296" i="25"/>
  <c r="D296" i="25"/>
  <c r="H296" i="25" s="1"/>
  <c r="D295" i="25"/>
  <c r="D294" i="25"/>
  <c r="D293" i="25"/>
  <c r="F293" i="25" s="1"/>
  <c r="F292" i="25"/>
  <c r="E292" i="25"/>
  <c r="D292" i="25"/>
  <c r="H292" i="25" s="1"/>
  <c r="F291" i="25"/>
  <c r="D291" i="25"/>
  <c r="H290" i="25"/>
  <c r="F290" i="25"/>
  <c r="D290" i="25"/>
  <c r="E290" i="25" s="1"/>
  <c r="G290" i="25" s="1"/>
  <c r="E289" i="25"/>
  <c r="D289" i="25"/>
  <c r="E288" i="25"/>
  <c r="D288" i="25"/>
  <c r="G287" i="25"/>
  <c r="F287" i="25"/>
  <c r="E287" i="25"/>
  <c r="H287" i="25" s="1"/>
  <c r="D287" i="25"/>
  <c r="D286" i="25"/>
  <c r="D285" i="25"/>
  <c r="F285" i="25" s="1"/>
  <c r="D284" i="25"/>
  <c r="G283" i="25"/>
  <c r="F283" i="25"/>
  <c r="E283" i="25"/>
  <c r="H283" i="25" s="1"/>
  <c r="D283" i="25"/>
  <c r="D282" i="25"/>
  <c r="D281" i="25"/>
  <c r="F281" i="25" s="1"/>
  <c r="F280" i="25"/>
  <c r="E280" i="25"/>
  <c r="D280" i="25"/>
  <c r="H280" i="25" s="1"/>
  <c r="F279" i="25"/>
  <c r="D279" i="25"/>
  <c r="H278" i="25"/>
  <c r="F278" i="25"/>
  <c r="D278" i="25"/>
  <c r="E278" i="25" s="1"/>
  <c r="G278" i="25" s="1"/>
  <c r="D277" i="25"/>
  <c r="E276" i="25"/>
  <c r="D276" i="25"/>
  <c r="F275" i="25"/>
  <c r="G275" i="25" s="1"/>
  <c r="E275" i="25"/>
  <c r="D275" i="25"/>
  <c r="D274" i="25"/>
  <c r="D273" i="25"/>
  <c r="E272" i="25"/>
  <c r="D272" i="25"/>
  <c r="G271" i="25"/>
  <c r="F271" i="25"/>
  <c r="E271" i="25"/>
  <c r="H271" i="25" s="1"/>
  <c r="D271" i="25"/>
  <c r="D270" i="25"/>
  <c r="D269" i="25"/>
  <c r="F268" i="25"/>
  <c r="E268" i="25"/>
  <c r="D268" i="25"/>
  <c r="H268" i="25" s="1"/>
  <c r="F267" i="25"/>
  <c r="D267" i="25"/>
  <c r="H266" i="25"/>
  <c r="G266" i="25"/>
  <c r="F266" i="25"/>
  <c r="D266" i="25"/>
  <c r="E266" i="25" s="1"/>
  <c r="D265" i="25"/>
  <c r="E264" i="25"/>
  <c r="D264" i="25"/>
  <c r="F263" i="25"/>
  <c r="E263" i="25"/>
  <c r="D263" i="25"/>
  <c r="D262" i="25"/>
  <c r="E261" i="25"/>
  <c r="D261" i="25"/>
  <c r="E260" i="25"/>
  <c r="D260" i="25"/>
  <c r="F259" i="25"/>
  <c r="E259" i="25"/>
  <c r="H259" i="25" s="1"/>
  <c r="D259" i="25"/>
  <c r="D258" i="25"/>
  <c r="D257" i="25"/>
  <c r="D256" i="25"/>
  <c r="F255" i="25"/>
  <c r="D255" i="25"/>
  <c r="F254" i="25"/>
  <c r="D254" i="25"/>
  <c r="E254" i="25" s="1"/>
  <c r="H254" i="25" s="1"/>
  <c r="E253" i="25"/>
  <c r="D253" i="25"/>
  <c r="E252" i="25"/>
  <c r="D252" i="25"/>
  <c r="D251" i="25"/>
  <c r="F250" i="25"/>
  <c r="G250" i="25" s="1"/>
  <c r="D250" i="25"/>
  <c r="E250" i="25" s="1"/>
  <c r="H250" i="25" s="1"/>
  <c r="E249" i="25"/>
  <c r="D249" i="25"/>
  <c r="E248" i="25"/>
  <c r="D248" i="25"/>
  <c r="G247" i="25"/>
  <c r="F247" i="25"/>
  <c r="E247" i="25"/>
  <c r="D247" i="25"/>
  <c r="D246" i="25"/>
  <c r="D245" i="25"/>
  <c r="F244" i="25"/>
  <c r="D244" i="25"/>
  <c r="F243" i="25"/>
  <c r="D243" i="25"/>
  <c r="F242" i="25"/>
  <c r="G242" i="25" s="1"/>
  <c r="D242" i="25"/>
  <c r="E242" i="25" s="1"/>
  <c r="H242" i="25" s="1"/>
  <c r="E241" i="25"/>
  <c r="D241" i="25"/>
  <c r="D240" i="25"/>
  <c r="F239" i="25"/>
  <c r="D239" i="25"/>
  <c r="H238" i="25"/>
  <c r="G238" i="25"/>
  <c r="F238" i="25"/>
  <c r="D238" i="25"/>
  <c r="E238" i="25" s="1"/>
  <c r="D237" i="25"/>
  <c r="E236" i="25"/>
  <c r="D236" i="25"/>
  <c r="F235" i="25"/>
  <c r="E235" i="25"/>
  <c r="D235" i="25"/>
  <c r="D234" i="25"/>
  <c r="D233" i="25"/>
  <c r="D232" i="25"/>
  <c r="F231" i="25"/>
  <c r="D231" i="25"/>
  <c r="G230" i="25"/>
  <c r="F230" i="25"/>
  <c r="D230" i="25"/>
  <c r="E230" i="25" s="1"/>
  <c r="H230" i="25" s="1"/>
  <c r="D229" i="25"/>
  <c r="F228" i="25"/>
  <c r="E228" i="25"/>
  <c r="G228" i="25" s="1"/>
  <c r="D228" i="25"/>
  <c r="F227" i="25"/>
  <c r="D227" i="25"/>
  <c r="F226" i="25"/>
  <c r="D226" i="25"/>
  <c r="E226" i="25" s="1"/>
  <c r="H226" i="25" s="1"/>
  <c r="E225" i="25"/>
  <c r="D225" i="25"/>
  <c r="E224" i="25"/>
  <c r="D224" i="25"/>
  <c r="H223" i="25"/>
  <c r="G223" i="25"/>
  <c r="F223" i="25"/>
  <c r="E223" i="25"/>
  <c r="D223" i="25"/>
  <c r="D222" i="25"/>
  <c r="D221" i="25"/>
  <c r="D220" i="25"/>
  <c r="D219" i="25"/>
  <c r="D218" i="25"/>
  <c r="D217" i="25"/>
  <c r="D216" i="25"/>
  <c r="F215" i="25"/>
  <c r="D215" i="25"/>
  <c r="F214" i="25"/>
  <c r="D214" i="25"/>
  <c r="E214" i="25" s="1"/>
  <c r="H214" i="25" s="1"/>
  <c r="F213" i="25"/>
  <c r="E213" i="25"/>
  <c r="H213" i="25" s="1"/>
  <c r="D213" i="25"/>
  <c r="H212" i="25"/>
  <c r="F212" i="25"/>
  <c r="E212" i="25"/>
  <c r="D212" i="25"/>
  <c r="G212" i="25" s="1"/>
  <c r="G211" i="25"/>
  <c r="F211" i="25"/>
  <c r="H211" i="25" s="1"/>
  <c r="E211" i="25"/>
  <c r="D211" i="25"/>
  <c r="D210" i="25"/>
  <c r="D209" i="25"/>
  <c r="F208" i="25"/>
  <c r="D208" i="25"/>
  <c r="D207" i="25"/>
  <c r="G206" i="25"/>
  <c r="E206" i="25"/>
  <c r="H206" i="25" s="1"/>
  <c r="D206" i="25"/>
  <c r="F206" i="25" s="1"/>
  <c r="D205" i="25"/>
  <c r="F205" i="25" s="1"/>
  <c r="F204" i="25"/>
  <c r="E204" i="25"/>
  <c r="G204" i="25" s="1"/>
  <c r="D204" i="25"/>
  <c r="D203" i="25"/>
  <c r="G202" i="25"/>
  <c r="F202" i="25"/>
  <c r="H202" i="25" s="1"/>
  <c r="D202" i="25"/>
  <c r="E202" i="25" s="1"/>
  <c r="E201" i="25"/>
  <c r="D201" i="25"/>
  <c r="H200" i="25"/>
  <c r="F200" i="25"/>
  <c r="E200" i="25"/>
  <c r="D200" i="25"/>
  <c r="F199" i="25"/>
  <c r="E199" i="25"/>
  <c r="H199" i="25" s="1"/>
  <c r="D199" i="25"/>
  <c r="F198" i="25"/>
  <c r="D198" i="25"/>
  <c r="E198" i="25" s="1"/>
  <c r="F197" i="25"/>
  <c r="H197" i="25" s="1"/>
  <c r="E197" i="25"/>
  <c r="G197" i="25" s="1"/>
  <c r="D197" i="25"/>
  <c r="D196" i="25"/>
  <c r="D195" i="25"/>
  <c r="F194" i="25"/>
  <c r="D194" i="25"/>
  <c r="E194" i="25" s="1"/>
  <c r="F193" i="25"/>
  <c r="E193" i="25"/>
  <c r="H193" i="25" s="1"/>
  <c r="D193" i="25"/>
  <c r="E192" i="25"/>
  <c r="D192" i="25"/>
  <c r="H191" i="25"/>
  <c r="G191" i="25"/>
  <c r="F191" i="25"/>
  <c r="E191" i="25"/>
  <c r="D191" i="25"/>
  <c r="E190" i="25"/>
  <c r="D190" i="25"/>
  <c r="D189" i="25"/>
  <c r="G188" i="25"/>
  <c r="F188" i="25"/>
  <c r="H188" i="25" s="1"/>
  <c r="E188" i="25"/>
  <c r="D188" i="25"/>
  <c r="D187" i="25"/>
  <c r="F186" i="25"/>
  <c r="D186" i="25"/>
  <c r="E186" i="25" s="1"/>
  <c r="D185" i="25"/>
  <c r="F184" i="25"/>
  <c r="D184" i="25"/>
  <c r="E184" i="25" s="1"/>
  <c r="D183" i="25"/>
  <c r="F182" i="25"/>
  <c r="D182" i="25"/>
  <c r="E182" i="25" s="1"/>
  <c r="F181" i="25"/>
  <c r="E181" i="25"/>
  <c r="H181" i="25" s="1"/>
  <c r="D181" i="25"/>
  <c r="G181" i="25" s="1"/>
  <c r="E180" i="25"/>
  <c r="D180" i="25"/>
  <c r="H179" i="25"/>
  <c r="G179" i="25"/>
  <c r="F179" i="25"/>
  <c r="E179" i="25"/>
  <c r="D179" i="25"/>
  <c r="E178" i="25"/>
  <c r="D178" i="25"/>
  <c r="D177" i="25"/>
  <c r="F176" i="25"/>
  <c r="D176" i="25"/>
  <c r="E176" i="25" s="1"/>
  <c r="G176" i="25" s="1"/>
  <c r="D175" i="25"/>
  <c r="D174" i="25"/>
  <c r="D173" i="25"/>
  <c r="F172" i="25"/>
  <c r="D172" i="25"/>
  <c r="E172" i="25" s="1"/>
  <c r="G172" i="25" s="1"/>
  <c r="D171" i="25"/>
  <c r="F170" i="25"/>
  <c r="D170" i="25"/>
  <c r="E170" i="25" s="1"/>
  <c r="F169" i="25"/>
  <c r="E169" i="25"/>
  <c r="H169" i="25" s="1"/>
  <c r="D169" i="25"/>
  <c r="G169" i="25" s="1"/>
  <c r="E168" i="25"/>
  <c r="D168" i="25"/>
  <c r="H167" i="25"/>
  <c r="G167" i="25"/>
  <c r="F167" i="25"/>
  <c r="E167" i="25"/>
  <c r="D167" i="25"/>
  <c r="E166" i="25"/>
  <c r="D166" i="25"/>
  <c r="D165" i="25"/>
  <c r="F164" i="25"/>
  <c r="D164" i="25"/>
  <c r="E164" i="25" s="1"/>
  <c r="G164" i="25" s="1"/>
  <c r="D163" i="25"/>
  <c r="E162" i="25"/>
  <c r="D162" i="25"/>
  <c r="D161" i="25"/>
  <c r="F160" i="25"/>
  <c r="D160" i="25"/>
  <c r="E160" i="25" s="1"/>
  <c r="G160" i="25" s="1"/>
  <c r="D159" i="25"/>
  <c r="F158" i="25"/>
  <c r="D158" i="25"/>
  <c r="E158" i="25" s="1"/>
  <c r="F157" i="25"/>
  <c r="E157" i="25"/>
  <c r="H157" i="25" s="1"/>
  <c r="D157" i="25"/>
  <c r="G157" i="25" s="1"/>
  <c r="E156" i="25"/>
  <c r="D156" i="25"/>
  <c r="H155" i="25"/>
  <c r="G155" i="25"/>
  <c r="F155" i="25"/>
  <c r="E155" i="25"/>
  <c r="D155" i="25"/>
  <c r="E154" i="25"/>
  <c r="D154" i="25"/>
  <c r="D153" i="25"/>
  <c r="D152" i="25"/>
  <c r="H151" i="25"/>
  <c r="G151" i="25"/>
  <c r="F151" i="25"/>
  <c r="E151" i="25"/>
  <c r="D151" i="25"/>
  <c r="E150" i="25"/>
  <c r="D150" i="25"/>
  <c r="D149" i="25"/>
  <c r="F148" i="25"/>
  <c r="D148" i="25"/>
  <c r="E148" i="25" s="1"/>
  <c r="G148" i="25" s="1"/>
  <c r="D147" i="25"/>
  <c r="F146" i="25"/>
  <c r="D146" i="25"/>
  <c r="E146" i="25" s="1"/>
  <c r="F145" i="25"/>
  <c r="E145" i="25"/>
  <c r="H145" i="25" s="1"/>
  <c r="D145" i="25"/>
  <c r="G145" i="25" s="1"/>
  <c r="E144" i="25"/>
  <c r="D144" i="25"/>
  <c r="H143" i="25"/>
  <c r="G143" i="25"/>
  <c r="F143" i="25"/>
  <c r="E143" i="25"/>
  <c r="D143" i="25"/>
  <c r="E142" i="25"/>
  <c r="D142" i="25"/>
  <c r="D141" i="25"/>
  <c r="E140" i="25"/>
  <c r="D140" i="25"/>
  <c r="H139" i="25"/>
  <c r="G139" i="25"/>
  <c r="F139" i="25"/>
  <c r="E139" i="25"/>
  <c r="D139" i="25"/>
  <c r="E138" i="25"/>
  <c r="D138" i="25"/>
  <c r="D137" i="25"/>
  <c r="F136" i="25"/>
  <c r="D136" i="25"/>
  <c r="E136" i="25" s="1"/>
  <c r="G136" i="25" s="1"/>
  <c r="D135" i="25"/>
  <c r="F134" i="25"/>
  <c r="D134" i="25"/>
  <c r="E134" i="25" s="1"/>
  <c r="F133" i="25"/>
  <c r="E133" i="25"/>
  <c r="H133" i="25" s="1"/>
  <c r="D133" i="25"/>
  <c r="G133" i="25" s="1"/>
  <c r="E132" i="25"/>
  <c r="D132" i="25"/>
  <c r="H131" i="25"/>
  <c r="G131" i="25"/>
  <c r="F131" i="25"/>
  <c r="E131" i="25"/>
  <c r="D131" i="25"/>
  <c r="D130" i="25"/>
  <c r="F129" i="25"/>
  <c r="E129" i="25"/>
  <c r="H129" i="25" s="1"/>
  <c r="D129" i="25"/>
  <c r="G129" i="25" s="1"/>
  <c r="E128" i="25"/>
  <c r="D128" i="25"/>
  <c r="H127" i="25"/>
  <c r="G127" i="25"/>
  <c r="F127" i="25"/>
  <c r="E127" i="25"/>
  <c r="D127" i="25"/>
  <c r="E126" i="25"/>
  <c r="D126" i="25"/>
  <c r="D125" i="25"/>
  <c r="F124" i="25"/>
  <c r="D124" i="25"/>
  <c r="E124" i="25" s="1"/>
  <c r="G124" i="25" s="1"/>
  <c r="D123" i="25"/>
  <c r="F122" i="25"/>
  <c r="D122" i="25"/>
  <c r="E122" i="25" s="1"/>
  <c r="F121" i="25"/>
  <c r="E121" i="25"/>
  <c r="H121" i="25" s="1"/>
  <c r="D121" i="25"/>
  <c r="G121" i="25" s="1"/>
  <c r="E120" i="25"/>
  <c r="D120" i="25"/>
  <c r="D119" i="25"/>
  <c r="F118" i="25"/>
  <c r="D118" i="25"/>
  <c r="E118" i="25" s="1"/>
  <c r="F117" i="25"/>
  <c r="E117" i="25"/>
  <c r="H117" i="25" s="1"/>
  <c r="D117" i="25"/>
  <c r="G117" i="25" s="1"/>
  <c r="E116" i="25"/>
  <c r="D116" i="25"/>
  <c r="H115" i="25"/>
  <c r="G115" i="25"/>
  <c r="F115" i="25"/>
  <c r="E115" i="25"/>
  <c r="D115" i="25"/>
  <c r="E107" i="25"/>
  <c r="D107" i="25"/>
  <c r="D106" i="25"/>
  <c r="F105" i="25"/>
  <c r="D105" i="25"/>
  <c r="E105" i="25" s="1"/>
  <c r="G105" i="25" s="1"/>
  <c r="D104" i="25"/>
  <c r="F103" i="25"/>
  <c r="D103" i="25"/>
  <c r="E103" i="25" s="1"/>
  <c r="F102" i="25"/>
  <c r="E102" i="25"/>
  <c r="H102" i="25" s="1"/>
  <c r="D102" i="25"/>
  <c r="G102" i="25" s="1"/>
  <c r="F101" i="25"/>
  <c r="E101" i="25"/>
  <c r="F100" i="25"/>
  <c r="E100" i="25"/>
  <c r="F99" i="25"/>
  <c r="E99" i="25"/>
  <c r="F98" i="25"/>
  <c r="E98" i="25"/>
  <c r="E96" i="25"/>
  <c r="D96" i="25"/>
  <c r="F96" i="25" s="1"/>
  <c r="G96" i="25" s="1"/>
  <c r="D95" i="25"/>
  <c r="F95" i="25" s="1"/>
  <c r="E94" i="25"/>
  <c r="D94" i="25"/>
  <c r="F93" i="25"/>
  <c r="D93" i="25"/>
  <c r="F92" i="25"/>
  <c r="D92" i="25"/>
  <c r="E92" i="25" s="1"/>
  <c r="G92" i="25" s="1"/>
  <c r="D91" i="25"/>
  <c r="F90" i="25"/>
  <c r="E90" i="25"/>
  <c r="F89" i="25"/>
  <c r="E89" i="25"/>
  <c r="F88" i="25"/>
  <c r="E88" i="25"/>
  <c r="F87" i="25"/>
  <c r="D87" i="25"/>
  <c r="E87" i="25" s="1"/>
  <c r="G87" i="25" s="1"/>
  <c r="D86" i="25"/>
  <c r="E85" i="25"/>
  <c r="D85" i="25"/>
  <c r="F84" i="25"/>
  <c r="D84" i="25"/>
  <c r="F83" i="25"/>
  <c r="D83" i="25"/>
  <c r="E83" i="25" s="1"/>
  <c r="G83" i="25" s="1"/>
  <c r="D82" i="25"/>
  <c r="F81" i="25"/>
  <c r="E81" i="25"/>
  <c r="G81" i="25" s="1"/>
  <c r="D81" i="25"/>
  <c r="F80" i="25"/>
  <c r="E80" i="25"/>
  <c r="H80" i="25" s="1"/>
  <c r="D80" i="25"/>
  <c r="G80" i="25" s="1"/>
  <c r="E79" i="25"/>
  <c r="D79" i="25"/>
  <c r="F79" i="25" s="1"/>
  <c r="F78" i="25"/>
  <c r="E78" i="25"/>
  <c r="F77" i="25"/>
  <c r="D77" i="25"/>
  <c r="F76" i="25"/>
  <c r="D76" i="25"/>
  <c r="E76" i="25" s="1"/>
  <c r="G76" i="25" s="1"/>
  <c r="D75" i="25"/>
  <c r="E74" i="25"/>
  <c r="D74" i="25"/>
  <c r="F73" i="25"/>
  <c r="D73" i="25"/>
  <c r="F72" i="25"/>
  <c r="D72" i="25"/>
  <c r="E72" i="25" s="1"/>
  <c r="G72" i="25" s="1"/>
  <c r="D71" i="25"/>
  <c r="F70" i="25"/>
  <c r="E70" i="25"/>
  <c r="G70" i="25" s="1"/>
  <c r="D70" i="25"/>
  <c r="F69" i="25"/>
  <c r="E69" i="25"/>
  <c r="H69" i="25" s="1"/>
  <c r="D69" i="25"/>
  <c r="G69" i="25" s="1"/>
  <c r="E68" i="25"/>
  <c r="D68" i="25"/>
  <c r="F68" i="25" s="1"/>
  <c r="D67" i="25"/>
  <c r="F67" i="25" s="1"/>
  <c r="E66" i="25"/>
  <c r="D66" i="25"/>
  <c r="F65" i="25"/>
  <c r="D65" i="25"/>
  <c r="D64" i="25"/>
  <c r="D63" i="25"/>
  <c r="F63" i="25" s="1"/>
  <c r="E62" i="25"/>
  <c r="D62" i="25"/>
  <c r="F61" i="25"/>
  <c r="D61" i="25"/>
  <c r="F60" i="25"/>
  <c r="D60" i="25"/>
  <c r="E60" i="25" s="1"/>
  <c r="G60" i="25" s="1"/>
  <c r="D59" i="25"/>
  <c r="F58" i="25"/>
  <c r="E58" i="25"/>
  <c r="G58" i="25" s="1"/>
  <c r="D58" i="25"/>
  <c r="F57" i="25"/>
  <c r="E57" i="25"/>
  <c r="H57" i="25" s="1"/>
  <c r="D57" i="25"/>
  <c r="G57" i="25" s="1"/>
  <c r="F56" i="25"/>
  <c r="E56" i="25"/>
  <c r="E55" i="25"/>
  <c r="D55" i="25"/>
  <c r="F54" i="25"/>
  <c r="D54" i="25"/>
  <c r="D53" i="25"/>
  <c r="D52" i="25"/>
  <c r="F52" i="25" s="1"/>
  <c r="E51" i="25"/>
  <c r="D51" i="25"/>
  <c r="F50" i="25"/>
  <c r="D50" i="25"/>
  <c r="F49" i="25"/>
  <c r="D49" i="25"/>
  <c r="E49" i="25" s="1"/>
  <c r="G49" i="25" s="1"/>
  <c r="D48" i="25"/>
  <c r="F47" i="25"/>
  <c r="E47" i="25"/>
  <c r="G47" i="25" s="1"/>
  <c r="D47" i="25"/>
  <c r="F46" i="25"/>
  <c r="E46" i="25"/>
  <c r="H46" i="25" s="1"/>
  <c r="D46" i="25"/>
  <c r="G46" i="25" s="1"/>
  <c r="E45" i="25"/>
  <c r="H45" i="25" s="1"/>
  <c r="D45" i="25"/>
  <c r="F45" i="25" s="1"/>
  <c r="G45" i="25" s="1"/>
  <c r="D44" i="25"/>
  <c r="F44" i="25" s="1"/>
  <c r="E43" i="25"/>
  <c r="E41" i="25"/>
  <c r="H41" i="25" s="1"/>
  <c r="D41" i="25"/>
  <c r="F41" i="25" s="1"/>
  <c r="G41" i="25" s="1"/>
  <c r="D40" i="25"/>
  <c r="F40" i="25" s="1"/>
  <c r="E39" i="25"/>
  <c r="D39" i="25"/>
  <c r="F38" i="25"/>
  <c r="D38" i="25"/>
  <c r="F37" i="25"/>
  <c r="D37" i="25"/>
  <c r="E37" i="25" s="1"/>
  <c r="G37" i="25" s="1"/>
  <c r="D36" i="25"/>
  <c r="F35" i="25"/>
  <c r="E35" i="25"/>
  <c r="G35" i="25" s="1"/>
  <c r="D35" i="25"/>
  <c r="F34" i="25"/>
  <c r="E34" i="25"/>
  <c r="H34" i="25" s="1"/>
  <c r="D34" i="25"/>
  <c r="G34" i="25" s="1"/>
  <c r="E33" i="25"/>
  <c r="F33" i="25"/>
  <c r="G33" i="25" s="1"/>
  <c r="F32" i="25"/>
  <c r="F30" i="25"/>
  <c r="E30" i="25"/>
  <c r="H30" i="25" s="1"/>
  <c r="D30" i="25"/>
  <c r="G30" i="25" s="1"/>
  <c r="E29" i="25"/>
  <c r="H29" i="25" s="1"/>
  <c r="D29" i="25"/>
  <c r="F29" i="25" s="1"/>
  <c r="G29" i="25" s="1"/>
  <c r="D28" i="25"/>
  <c r="F28" i="25" s="1"/>
  <c r="E27" i="25"/>
  <c r="D27" i="25"/>
  <c r="F26" i="25"/>
  <c r="D26" i="25"/>
  <c r="F25" i="25"/>
  <c r="D25" i="25"/>
  <c r="E25" i="25" s="1"/>
  <c r="G25" i="25" s="1"/>
  <c r="D24" i="25"/>
  <c r="F23" i="25"/>
  <c r="E23" i="25"/>
  <c r="G23" i="25" s="1"/>
  <c r="D23" i="25"/>
  <c r="F22" i="25"/>
  <c r="E22" i="25"/>
  <c r="H22" i="25" s="1"/>
  <c r="D22" i="25"/>
  <c r="G22" i="25" s="1"/>
  <c r="G21" i="25"/>
  <c r="H21" i="25" s="1"/>
  <c r="F19" i="25"/>
  <c r="D19" i="25"/>
  <c r="E19" i="25" s="1"/>
  <c r="G19" i="25" s="1"/>
  <c r="D18" i="25"/>
  <c r="F17" i="25"/>
  <c r="E17" i="25"/>
  <c r="G17" i="25" s="1"/>
  <c r="D17" i="25"/>
  <c r="F16" i="25"/>
  <c r="E16" i="25"/>
  <c r="H16" i="25" s="1"/>
  <c r="D16" i="25"/>
  <c r="G16" i="25" s="1"/>
  <c r="E15" i="25"/>
  <c r="H15" i="25" s="1"/>
  <c r="D15" i="25"/>
  <c r="F15" i="25" s="1"/>
  <c r="G15" i="25" s="1"/>
  <c r="D14" i="25"/>
  <c r="F14" i="25" s="1"/>
  <c r="E13" i="25"/>
  <c r="D13" i="25"/>
  <c r="F12" i="25"/>
  <c r="D12" i="25"/>
  <c r="F11" i="25"/>
  <c r="E11" i="25"/>
  <c r="G11" i="25" s="1"/>
  <c r="C2" i="25"/>
  <c r="E746" i="24"/>
  <c r="D746" i="24"/>
  <c r="I746" i="24" s="1"/>
  <c r="E745" i="24"/>
  <c r="D745" i="24"/>
  <c r="I745" i="24" s="1"/>
  <c r="G744" i="24"/>
  <c r="E744" i="24"/>
  <c r="D744" i="24"/>
  <c r="I744" i="24" s="1"/>
  <c r="E743" i="24"/>
  <c r="D743" i="24"/>
  <c r="I743" i="24" s="1"/>
  <c r="E742" i="24"/>
  <c r="D742" i="24"/>
  <c r="H742" i="24" s="1"/>
  <c r="E741" i="24"/>
  <c r="D741" i="24"/>
  <c r="I741" i="24" s="1"/>
  <c r="E740" i="24"/>
  <c r="D740" i="24"/>
  <c r="I740" i="24" s="1"/>
  <c r="E739" i="24"/>
  <c r="D739" i="24"/>
  <c r="G739" i="24" s="1"/>
  <c r="E738" i="24"/>
  <c r="D738" i="24"/>
  <c r="I738" i="24" s="1"/>
  <c r="E737" i="24"/>
  <c r="D737" i="24"/>
  <c r="I737" i="24" s="1"/>
  <c r="I736" i="24"/>
  <c r="G736" i="24"/>
  <c r="E736" i="24"/>
  <c r="D736" i="24"/>
  <c r="H736" i="24" s="1"/>
  <c r="E735" i="24"/>
  <c r="D735" i="24"/>
  <c r="I735" i="24" s="1"/>
  <c r="I734" i="24"/>
  <c r="H734" i="24"/>
  <c r="G734" i="24"/>
  <c r="E734" i="24"/>
  <c r="D734" i="24"/>
  <c r="I733" i="24"/>
  <c r="E733" i="24"/>
  <c r="D733" i="24"/>
  <c r="H733" i="24" s="1"/>
  <c r="E732" i="24"/>
  <c r="D732" i="24"/>
  <c r="H731" i="24"/>
  <c r="G731" i="24"/>
  <c r="E731" i="24"/>
  <c r="D731" i="24"/>
  <c r="I731" i="24" s="1"/>
  <c r="H730" i="24"/>
  <c r="E730" i="24"/>
  <c r="D730" i="24"/>
  <c r="I730" i="24" s="1"/>
  <c r="E729" i="24"/>
  <c r="D729" i="24"/>
  <c r="G728" i="24"/>
  <c r="E728" i="24"/>
  <c r="D728" i="24"/>
  <c r="I728" i="24" s="1"/>
  <c r="G727" i="24"/>
  <c r="E727" i="24"/>
  <c r="D727" i="24"/>
  <c r="I727" i="24" s="1"/>
  <c r="E726" i="24"/>
  <c r="D726" i="24"/>
  <c r="I726" i="24" s="1"/>
  <c r="I725" i="24"/>
  <c r="E725" i="24"/>
  <c r="D725" i="24"/>
  <c r="H725" i="24" s="1"/>
  <c r="E724" i="24"/>
  <c r="D724" i="24"/>
  <c r="H723" i="24"/>
  <c r="E723" i="24"/>
  <c r="D723" i="24"/>
  <c r="G723" i="24" s="1"/>
  <c r="H722" i="24"/>
  <c r="G722" i="24"/>
  <c r="E722" i="24"/>
  <c r="D722" i="24"/>
  <c r="I722" i="24" s="1"/>
  <c r="E721" i="24"/>
  <c r="D721" i="24"/>
  <c r="I720" i="24"/>
  <c r="G720" i="24"/>
  <c r="E720" i="24"/>
  <c r="D720" i="24"/>
  <c r="H720" i="24" s="1"/>
  <c r="G719" i="24"/>
  <c r="E719" i="24"/>
  <c r="D719" i="24"/>
  <c r="I719" i="24" s="1"/>
  <c r="E718" i="24"/>
  <c r="D718" i="24"/>
  <c r="I718" i="24" s="1"/>
  <c r="I717" i="24"/>
  <c r="H717" i="24"/>
  <c r="E717" i="24"/>
  <c r="D717" i="24"/>
  <c r="G717" i="24" s="1"/>
  <c r="E716" i="24"/>
  <c r="D716" i="24"/>
  <c r="H715" i="24"/>
  <c r="G715" i="24"/>
  <c r="E715" i="24"/>
  <c r="D715" i="24"/>
  <c r="I715" i="24" s="1"/>
  <c r="I714" i="24"/>
  <c r="H714" i="24"/>
  <c r="G714" i="24"/>
  <c r="E714" i="24"/>
  <c r="D714" i="24"/>
  <c r="E713" i="24"/>
  <c r="D713" i="24"/>
  <c r="I712" i="24"/>
  <c r="E712" i="24"/>
  <c r="G712" i="24" s="1"/>
  <c r="D712" i="24"/>
  <c r="H712" i="24" s="1"/>
  <c r="G711" i="24"/>
  <c r="E711" i="24"/>
  <c r="D711" i="24"/>
  <c r="I711" i="24" s="1"/>
  <c r="H710" i="24"/>
  <c r="E710" i="24"/>
  <c r="D710" i="24"/>
  <c r="I710" i="24" s="1"/>
  <c r="I709" i="24"/>
  <c r="H709" i="24"/>
  <c r="E709" i="24"/>
  <c r="D709" i="24"/>
  <c r="G709" i="24" s="1"/>
  <c r="E708" i="24"/>
  <c r="D708" i="24"/>
  <c r="H707" i="24"/>
  <c r="G707" i="24"/>
  <c r="E707" i="24"/>
  <c r="D707" i="24"/>
  <c r="I707" i="24" s="1"/>
  <c r="H706" i="24"/>
  <c r="G706" i="24"/>
  <c r="E706" i="24"/>
  <c r="D706" i="24"/>
  <c r="I706" i="24" s="1"/>
  <c r="E705" i="24"/>
  <c r="D705" i="24"/>
  <c r="I704" i="24"/>
  <c r="E704" i="24"/>
  <c r="G704" i="24" s="1"/>
  <c r="D704" i="24"/>
  <c r="H704" i="24" s="1"/>
  <c r="I703" i="24"/>
  <c r="G703" i="24"/>
  <c r="E703" i="24"/>
  <c r="D703" i="24"/>
  <c r="H703" i="24" s="1"/>
  <c r="H702" i="24"/>
  <c r="E702" i="24"/>
  <c r="D702" i="24"/>
  <c r="I702" i="24" s="1"/>
  <c r="I701" i="24"/>
  <c r="H701" i="24"/>
  <c r="E701" i="24"/>
  <c r="D701" i="24"/>
  <c r="G701" i="24" s="1"/>
  <c r="E700" i="24"/>
  <c r="D700" i="24"/>
  <c r="H699" i="24"/>
  <c r="G699" i="24"/>
  <c r="E699" i="24"/>
  <c r="D699" i="24"/>
  <c r="I699" i="24" s="1"/>
  <c r="H698" i="24"/>
  <c r="G698" i="24"/>
  <c r="E698" i="24"/>
  <c r="D698" i="24"/>
  <c r="I698" i="24" s="1"/>
  <c r="E697" i="24"/>
  <c r="D697" i="24"/>
  <c r="I696" i="24"/>
  <c r="E696" i="24"/>
  <c r="G696" i="24" s="1"/>
  <c r="D696" i="24"/>
  <c r="H696" i="24" s="1"/>
  <c r="E695" i="24"/>
  <c r="G695" i="24" s="1"/>
  <c r="D695" i="24"/>
  <c r="H694" i="24"/>
  <c r="E694" i="24"/>
  <c r="D694" i="24"/>
  <c r="I694" i="24" s="1"/>
  <c r="I693" i="24"/>
  <c r="H693" i="24"/>
  <c r="E693" i="24"/>
  <c r="D693" i="24"/>
  <c r="G693" i="24" s="1"/>
  <c r="I692" i="24"/>
  <c r="E692" i="24"/>
  <c r="D692" i="24"/>
  <c r="H691" i="24"/>
  <c r="G691" i="24"/>
  <c r="E691" i="24"/>
  <c r="D691" i="24"/>
  <c r="I691" i="24" s="1"/>
  <c r="H690" i="24"/>
  <c r="G690" i="24"/>
  <c r="E690" i="24"/>
  <c r="D690" i="24"/>
  <c r="I690" i="24" s="1"/>
  <c r="E689" i="24"/>
  <c r="D689" i="24"/>
  <c r="I688" i="24"/>
  <c r="E688" i="24"/>
  <c r="G688" i="24" s="1"/>
  <c r="D688" i="24"/>
  <c r="H688" i="24" s="1"/>
  <c r="G687" i="24"/>
  <c r="E687" i="24"/>
  <c r="D687" i="24"/>
  <c r="I687" i="24" s="1"/>
  <c r="E686" i="24"/>
  <c r="H686" i="24" s="1"/>
  <c r="D686" i="24"/>
  <c r="I686" i="24" s="1"/>
  <c r="I685" i="24"/>
  <c r="H685" i="24"/>
  <c r="E685" i="24"/>
  <c r="D685" i="24"/>
  <c r="G685" i="24" s="1"/>
  <c r="E684" i="24"/>
  <c r="D684" i="24"/>
  <c r="H683" i="24"/>
  <c r="G683" i="24"/>
  <c r="E683" i="24"/>
  <c r="D683" i="24"/>
  <c r="I683" i="24" s="1"/>
  <c r="E682" i="24"/>
  <c r="D682" i="24"/>
  <c r="I681" i="24"/>
  <c r="H681" i="24"/>
  <c r="E681" i="24"/>
  <c r="D681" i="24"/>
  <c r="G681" i="24" s="1"/>
  <c r="E680" i="24"/>
  <c r="D680" i="24"/>
  <c r="G679" i="24"/>
  <c r="E679" i="24"/>
  <c r="D679" i="24"/>
  <c r="I679" i="24" s="1"/>
  <c r="G678" i="24"/>
  <c r="E678" i="24"/>
  <c r="D678" i="24"/>
  <c r="I678" i="24" s="1"/>
  <c r="I677" i="24"/>
  <c r="H677" i="24"/>
  <c r="G677" i="24"/>
  <c r="E677" i="24"/>
  <c r="D677" i="24"/>
  <c r="I676" i="24"/>
  <c r="G676" i="24"/>
  <c r="E676" i="24"/>
  <c r="D676" i="24"/>
  <c r="H676" i="24" s="1"/>
  <c r="I675" i="24"/>
  <c r="H675" i="24"/>
  <c r="G675" i="24"/>
  <c r="E675" i="24"/>
  <c r="D675" i="24"/>
  <c r="I674" i="24"/>
  <c r="G674" i="24"/>
  <c r="E674" i="24"/>
  <c r="D674" i="24"/>
  <c r="H674" i="24" s="1"/>
  <c r="E673" i="24"/>
  <c r="D673" i="24"/>
  <c r="H672" i="24"/>
  <c r="E672" i="24"/>
  <c r="G672" i="24" s="1"/>
  <c r="D672" i="24"/>
  <c r="G671" i="24"/>
  <c r="E671" i="24"/>
  <c r="D671" i="24"/>
  <c r="I670" i="24"/>
  <c r="H670" i="24"/>
  <c r="G670" i="24"/>
  <c r="E670" i="24"/>
  <c r="D670" i="24"/>
  <c r="I669" i="24"/>
  <c r="H669" i="24"/>
  <c r="E669" i="24"/>
  <c r="D669" i="24"/>
  <c r="G669" i="24" s="1"/>
  <c r="E668" i="24"/>
  <c r="D668" i="24"/>
  <c r="I667" i="24"/>
  <c r="G667" i="24"/>
  <c r="E667" i="24"/>
  <c r="H667" i="24" s="1"/>
  <c r="D667" i="24"/>
  <c r="E666" i="24"/>
  <c r="G666" i="24" s="1"/>
  <c r="D666" i="24"/>
  <c r="I665" i="24"/>
  <c r="E665" i="24"/>
  <c r="H665" i="24" s="1"/>
  <c r="D665" i="24"/>
  <c r="H664" i="24"/>
  <c r="G664" i="24"/>
  <c r="E664" i="24"/>
  <c r="D664" i="24"/>
  <c r="I664" i="24" s="1"/>
  <c r="H663" i="24"/>
  <c r="G663" i="24"/>
  <c r="E663" i="24"/>
  <c r="D663" i="24"/>
  <c r="I662" i="24"/>
  <c r="H662" i="24"/>
  <c r="E662" i="24"/>
  <c r="D662" i="24"/>
  <c r="G662" i="24" s="1"/>
  <c r="E661" i="24"/>
  <c r="D661" i="24"/>
  <c r="G660" i="24"/>
  <c r="E660" i="24"/>
  <c r="D660" i="24"/>
  <c r="I660" i="24" s="1"/>
  <c r="I659" i="24"/>
  <c r="E659" i="24"/>
  <c r="H659" i="24" s="1"/>
  <c r="D659" i="24"/>
  <c r="I658" i="24"/>
  <c r="H658" i="24"/>
  <c r="G658" i="24"/>
  <c r="E658" i="24"/>
  <c r="D658" i="24"/>
  <c r="I657" i="24"/>
  <c r="H657" i="24"/>
  <c r="E657" i="24"/>
  <c r="D657" i="24"/>
  <c r="G657" i="24" s="1"/>
  <c r="E656" i="24"/>
  <c r="D656" i="24"/>
  <c r="H655" i="24"/>
  <c r="E655" i="24"/>
  <c r="D655" i="24"/>
  <c r="G655" i="24" s="1"/>
  <c r="E654" i="24"/>
  <c r="D654" i="24"/>
  <c r="H653" i="24"/>
  <c r="G653" i="24"/>
  <c r="E653" i="24"/>
  <c r="I653" i="24" s="1"/>
  <c r="D653" i="24"/>
  <c r="G652" i="24"/>
  <c r="E652" i="24"/>
  <c r="D652" i="24"/>
  <c r="I651" i="24"/>
  <c r="H651" i="24"/>
  <c r="G651" i="24"/>
  <c r="E651" i="24"/>
  <c r="D651" i="24"/>
  <c r="I650" i="24"/>
  <c r="H650" i="24"/>
  <c r="E650" i="24"/>
  <c r="D650" i="24"/>
  <c r="G650" i="24" s="1"/>
  <c r="E649" i="24"/>
  <c r="D649" i="24"/>
  <c r="I648" i="24"/>
  <c r="G648" i="24"/>
  <c r="E648" i="24"/>
  <c r="D648" i="24"/>
  <c r="H648" i="24" s="1"/>
  <c r="E647" i="24"/>
  <c r="D647" i="24"/>
  <c r="I646" i="24"/>
  <c r="H646" i="24"/>
  <c r="G646" i="24"/>
  <c r="E646" i="24"/>
  <c r="D646" i="24"/>
  <c r="H645" i="24"/>
  <c r="G645" i="24"/>
  <c r="E645" i="24"/>
  <c r="D645" i="24"/>
  <c r="I645" i="24" s="1"/>
  <c r="I644" i="24"/>
  <c r="G644" i="24"/>
  <c r="E644" i="24"/>
  <c r="D644" i="24"/>
  <c r="I643" i="24"/>
  <c r="H643" i="24"/>
  <c r="E643" i="24"/>
  <c r="G643" i="24" s="1"/>
  <c r="D643" i="24"/>
  <c r="E642" i="24"/>
  <c r="D642" i="24"/>
  <c r="H641" i="24"/>
  <c r="E641" i="24"/>
  <c r="D641" i="24"/>
  <c r="I641" i="24" s="1"/>
  <c r="G640" i="24"/>
  <c r="E640" i="24"/>
  <c r="D640" i="24"/>
  <c r="H639" i="24"/>
  <c r="G639" i="24"/>
  <c r="E639" i="24"/>
  <c r="D639" i="24"/>
  <c r="H638" i="24"/>
  <c r="G638" i="24"/>
  <c r="E638" i="24"/>
  <c r="D638" i="24"/>
  <c r="I638" i="24" s="1"/>
  <c r="I637" i="24"/>
  <c r="E637" i="24"/>
  <c r="D637" i="24"/>
  <c r="I636" i="24"/>
  <c r="E636" i="24"/>
  <c r="D636" i="24"/>
  <c r="G636" i="24" s="1"/>
  <c r="E635" i="24"/>
  <c r="D635" i="24"/>
  <c r="H634" i="24"/>
  <c r="G634" i="24"/>
  <c r="E634" i="24"/>
  <c r="I634" i="24" s="1"/>
  <c r="D634" i="24"/>
  <c r="E633" i="24"/>
  <c r="H633" i="24" s="1"/>
  <c r="D633" i="24"/>
  <c r="I632" i="24"/>
  <c r="H632" i="24"/>
  <c r="G632" i="24"/>
  <c r="E632" i="24"/>
  <c r="D632" i="24"/>
  <c r="H631" i="24"/>
  <c r="G631" i="24"/>
  <c r="E631" i="24"/>
  <c r="D631" i="24"/>
  <c r="I631" i="24" s="1"/>
  <c r="E630" i="24"/>
  <c r="D630" i="24"/>
  <c r="I629" i="24"/>
  <c r="G629" i="24"/>
  <c r="E629" i="24"/>
  <c r="D629" i="24"/>
  <c r="H629" i="24" s="1"/>
  <c r="E628" i="24"/>
  <c r="D628" i="24"/>
  <c r="H627" i="24"/>
  <c r="G627" i="24"/>
  <c r="E627" i="24"/>
  <c r="I627" i="24" s="1"/>
  <c r="D627" i="24"/>
  <c r="I626" i="24"/>
  <c r="H626" i="24"/>
  <c r="G626" i="24"/>
  <c r="E626" i="24"/>
  <c r="D626" i="24"/>
  <c r="I625" i="24"/>
  <c r="H625" i="24"/>
  <c r="E625" i="24"/>
  <c r="D625" i="24"/>
  <c r="I624" i="24"/>
  <c r="H624" i="24"/>
  <c r="E624" i="24"/>
  <c r="D624" i="24"/>
  <c r="G624" i="24" s="1"/>
  <c r="E623" i="24"/>
  <c r="D623" i="24"/>
  <c r="I622" i="24"/>
  <c r="G622" i="24"/>
  <c r="E622" i="24"/>
  <c r="D622" i="24"/>
  <c r="H622" i="24" s="1"/>
  <c r="E621" i="24"/>
  <c r="G621" i="24" s="1"/>
  <c r="D621" i="24"/>
  <c r="I621" i="24" s="1"/>
  <c r="I620" i="24"/>
  <c r="G620" i="24"/>
  <c r="E620" i="24"/>
  <c r="D620" i="24"/>
  <c r="H619" i="24"/>
  <c r="G619" i="24"/>
  <c r="E619" i="24"/>
  <c r="I619" i="24" s="1"/>
  <c r="D619" i="24"/>
  <c r="E618" i="24"/>
  <c r="D618" i="24"/>
  <c r="I617" i="24"/>
  <c r="E617" i="24"/>
  <c r="D617" i="24"/>
  <c r="H617" i="24" s="1"/>
  <c r="E616" i="24"/>
  <c r="D616" i="24"/>
  <c r="I615" i="24"/>
  <c r="H615" i="24"/>
  <c r="G615" i="24"/>
  <c r="E615" i="24"/>
  <c r="D615" i="24"/>
  <c r="H614" i="24"/>
  <c r="G614" i="24"/>
  <c r="E614" i="24"/>
  <c r="D614" i="24"/>
  <c r="I614" i="24" s="1"/>
  <c r="E613" i="24"/>
  <c r="D613" i="24"/>
  <c r="I612" i="24"/>
  <c r="E612" i="24"/>
  <c r="D612" i="24"/>
  <c r="G612" i="24" s="1"/>
  <c r="E611" i="24"/>
  <c r="D611" i="24"/>
  <c r="H610" i="24"/>
  <c r="G610" i="24"/>
  <c r="E610" i="24"/>
  <c r="D610" i="24"/>
  <c r="I610" i="24" s="1"/>
  <c r="H609" i="24"/>
  <c r="E609" i="24"/>
  <c r="D609" i="24"/>
  <c r="I608" i="24"/>
  <c r="H608" i="24"/>
  <c r="G608" i="24"/>
  <c r="E608" i="24"/>
  <c r="D608" i="24"/>
  <c r="H607" i="24"/>
  <c r="G607" i="24"/>
  <c r="E607" i="24"/>
  <c r="D607" i="24"/>
  <c r="I607" i="24" s="1"/>
  <c r="E606" i="24"/>
  <c r="D606" i="24"/>
  <c r="I605" i="24"/>
  <c r="G605" i="24"/>
  <c r="E605" i="24"/>
  <c r="D605" i="24"/>
  <c r="H605" i="24" s="1"/>
  <c r="I604" i="24"/>
  <c r="E604" i="24"/>
  <c r="D604" i="24"/>
  <c r="H603" i="24"/>
  <c r="G603" i="24"/>
  <c r="E603" i="24"/>
  <c r="I603" i="24" s="1"/>
  <c r="D603" i="24"/>
  <c r="H602" i="24"/>
  <c r="G602" i="24"/>
  <c r="E602" i="24"/>
  <c r="D602" i="24"/>
  <c r="I602" i="24" s="1"/>
  <c r="I601" i="24"/>
  <c r="H601" i="24"/>
  <c r="E601" i="24"/>
  <c r="D601" i="24"/>
  <c r="I600" i="24"/>
  <c r="H600" i="24"/>
  <c r="E600" i="24"/>
  <c r="D600" i="24"/>
  <c r="G600" i="24" s="1"/>
  <c r="E599" i="24"/>
  <c r="D599" i="24"/>
  <c r="I598" i="24"/>
  <c r="G598" i="24"/>
  <c r="E598" i="24"/>
  <c r="D598" i="24"/>
  <c r="H598" i="24" s="1"/>
  <c r="E597" i="24"/>
  <c r="G597" i="24" s="1"/>
  <c r="D597" i="24"/>
  <c r="I597" i="24" s="1"/>
  <c r="I596" i="24"/>
  <c r="G596" i="24"/>
  <c r="E596" i="24"/>
  <c r="D596" i="24"/>
  <c r="H595" i="24"/>
  <c r="G595" i="24"/>
  <c r="E595" i="24"/>
  <c r="I595" i="24" s="1"/>
  <c r="D595" i="24"/>
  <c r="E594" i="24"/>
  <c r="D594" i="24"/>
  <c r="I593" i="24"/>
  <c r="E593" i="24"/>
  <c r="D593" i="24"/>
  <c r="H593" i="24" s="1"/>
  <c r="E592" i="24"/>
  <c r="D592" i="24"/>
  <c r="G591" i="24"/>
  <c r="E591" i="24"/>
  <c r="D591" i="24"/>
  <c r="H591" i="24" s="1"/>
  <c r="G590" i="24"/>
  <c r="E590" i="24"/>
  <c r="D590" i="24"/>
  <c r="I590" i="24" s="1"/>
  <c r="I589" i="24"/>
  <c r="H589" i="24"/>
  <c r="G589" i="24"/>
  <c r="E589" i="24"/>
  <c r="D589" i="24"/>
  <c r="I588" i="24"/>
  <c r="G588" i="24"/>
  <c r="E588" i="24"/>
  <c r="D588" i="24"/>
  <c r="H588" i="24" s="1"/>
  <c r="I587" i="24"/>
  <c r="H587" i="24"/>
  <c r="E587" i="24"/>
  <c r="G587" i="24" s="1"/>
  <c r="D587" i="24"/>
  <c r="I586" i="24"/>
  <c r="G586" i="24"/>
  <c r="E586" i="24"/>
  <c r="D586" i="24"/>
  <c r="H586" i="24" s="1"/>
  <c r="E585" i="24"/>
  <c r="D585" i="24"/>
  <c r="H584" i="24"/>
  <c r="G584" i="24"/>
  <c r="E584" i="24"/>
  <c r="I584" i="24" s="1"/>
  <c r="D584" i="24"/>
  <c r="E583" i="24"/>
  <c r="G583" i="24" s="1"/>
  <c r="D583" i="24"/>
  <c r="I582" i="24"/>
  <c r="H582" i="24"/>
  <c r="G582" i="24"/>
  <c r="E582" i="24"/>
  <c r="D582" i="24"/>
  <c r="I581" i="24"/>
  <c r="H581" i="24"/>
  <c r="E581" i="24"/>
  <c r="D581" i="24"/>
  <c r="G581" i="24" s="1"/>
  <c r="E580" i="24"/>
  <c r="D580" i="24"/>
  <c r="I579" i="24"/>
  <c r="G579" i="24"/>
  <c r="E579" i="24"/>
  <c r="H579" i="24" s="1"/>
  <c r="D579" i="24"/>
  <c r="E578" i="24"/>
  <c r="G578" i="24" s="1"/>
  <c r="D578" i="24"/>
  <c r="I577" i="24"/>
  <c r="H577" i="24"/>
  <c r="E577" i="24"/>
  <c r="D577" i="24"/>
  <c r="H576" i="24"/>
  <c r="G576" i="24"/>
  <c r="E576" i="24"/>
  <c r="D576" i="24"/>
  <c r="I576" i="24" s="1"/>
  <c r="H575" i="24"/>
  <c r="G575" i="24"/>
  <c r="E575" i="24"/>
  <c r="D575" i="24"/>
  <c r="I575" i="24" s="1"/>
  <c r="I574" i="24"/>
  <c r="H574" i="24"/>
  <c r="E574" i="24"/>
  <c r="D574" i="24"/>
  <c r="G574" i="24" s="1"/>
  <c r="E573" i="24"/>
  <c r="D573" i="24"/>
  <c r="G572" i="24"/>
  <c r="E572" i="24"/>
  <c r="D572" i="24"/>
  <c r="I572" i="24" s="1"/>
  <c r="I571" i="24"/>
  <c r="G571" i="24"/>
  <c r="E571" i="24"/>
  <c r="H571" i="24" s="1"/>
  <c r="D571" i="24"/>
  <c r="I570" i="24"/>
  <c r="H570" i="24"/>
  <c r="G570" i="24"/>
  <c r="E570" i="24"/>
  <c r="D570" i="24"/>
  <c r="I569" i="24"/>
  <c r="H569" i="24"/>
  <c r="E569" i="24"/>
  <c r="D569" i="24"/>
  <c r="G569" i="24" s="1"/>
  <c r="E568" i="24"/>
  <c r="D568" i="24"/>
  <c r="H567" i="24"/>
  <c r="E567" i="24"/>
  <c r="D567" i="24"/>
  <c r="G567" i="24" s="1"/>
  <c r="E566" i="24"/>
  <c r="D566" i="24"/>
  <c r="H565" i="24"/>
  <c r="G565" i="24"/>
  <c r="E565" i="24"/>
  <c r="I565" i="24" s="1"/>
  <c r="D565" i="24"/>
  <c r="E564" i="24"/>
  <c r="G564" i="24" s="1"/>
  <c r="D564" i="24"/>
  <c r="I563" i="24"/>
  <c r="H563" i="24"/>
  <c r="G563" i="24"/>
  <c r="E563" i="24"/>
  <c r="D563" i="24"/>
  <c r="I562" i="24"/>
  <c r="H562" i="24"/>
  <c r="E562" i="24"/>
  <c r="D562" i="24"/>
  <c r="G562" i="24" s="1"/>
  <c r="E561" i="24"/>
  <c r="D561" i="24"/>
  <c r="I560" i="24"/>
  <c r="G560" i="24"/>
  <c r="E560" i="24"/>
  <c r="D560" i="24"/>
  <c r="H560" i="24" s="1"/>
  <c r="E559" i="24"/>
  <c r="D559" i="24"/>
  <c r="I558" i="24"/>
  <c r="H558" i="24"/>
  <c r="G558" i="24"/>
  <c r="E558" i="24"/>
  <c r="D558" i="24"/>
  <c r="H557" i="24"/>
  <c r="G557" i="24"/>
  <c r="E557" i="24"/>
  <c r="D557" i="24"/>
  <c r="I557" i="24" s="1"/>
  <c r="I556" i="24"/>
  <c r="G556" i="24"/>
  <c r="E556" i="24"/>
  <c r="D556" i="24"/>
  <c r="H556" i="24" s="1"/>
  <c r="I555" i="24"/>
  <c r="H555" i="24"/>
  <c r="E555" i="24"/>
  <c r="G555" i="24" s="1"/>
  <c r="D555" i="24"/>
  <c r="E554" i="24"/>
  <c r="D554" i="24"/>
  <c r="H553" i="24"/>
  <c r="E553" i="24"/>
  <c r="D553" i="24"/>
  <c r="I553" i="24" s="1"/>
  <c r="G552" i="24"/>
  <c r="E552" i="24"/>
  <c r="D552" i="24"/>
  <c r="H551" i="24"/>
  <c r="G551" i="24"/>
  <c r="E551" i="24"/>
  <c r="D551" i="24"/>
  <c r="H550" i="24"/>
  <c r="G550" i="24"/>
  <c r="E550" i="24"/>
  <c r="D550" i="24"/>
  <c r="I550" i="24" s="1"/>
  <c r="I549" i="24"/>
  <c r="E549" i="24"/>
  <c r="D549" i="24"/>
  <c r="I548" i="24"/>
  <c r="E548" i="24"/>
  <c r="D548" i="24"/>
  <c r="G548" i="24" s="1"/>
  <c r="E547" i="24"/>
  <c r="D547" i="24"/>
  <c r="H546" i="24"/>
  <c r="G546" i="24"/>
  <c r="E546" i="24"/>
  <c r="I546" i="24" s="1"/>
  <c r="D546" i="24"/>
  <c r="H545" i="24"/>
  <c r="E545" i="24"/>
  <c r="D545" i="24"/>
  <c r="I544" i="24"/>
  <c r="H544" i="24"/>
  <c r="G544" i="24"/>
  <c r="E544" i="24"/>
  <c r="D544" i="24"/>
  <c r="H543" i="24"/>
  <c r="G543" i="24"/>
  <c r="E543" i="24"/>
  <c r="D543" i="24"/>
  <c r="I543" i="24" s="1"/>
  <c r="E542" i="24"/>
  <c r="D542" i="24"/>
  <c r="I541" i="24"/>
  <c r="G541" i="24"/>
  <c r="E541" i="24"/>
  <c r="D541" i="24"/>
  <c r="H541" i="24" s="1"/>
  <c r="E540" i="24"/>
  <c r="D540" i="24"/>
  <c r="H539" i="24"/>
  <c r="G539" i="24"/>
  <c r="E539" i="24"/>
  <c r="I539" i="24" s="1"/>
  <c r="D539" i="24"/>
  <c r="I538" i="24"/>
  <c r="H538" i="24"/>
  <c r="G538" i="24"/>
  <c r="E538" i="24"/>
  <c r="D538" i="24"/>
  <c r="I537" i="24"/>
  <c r="H537" i="24"/>
  <c r="E537" i="24"/>
  <c r="D537" i="24"/>
  <c r="G537" i="24" s="1"/>
  <c r="I536" i="24"/>
  <c r="H536" i="24"/>
  <c r="E536" i="24"/>
  <c r="D536" i="24"/>
  <c r="E535" i="24"/>
  <c r="D535" i="24"/>
  <c r="I534" i="24"/>
  <c r="G534" i="24"/>
  <c r="E534" i="24"/>
  <c r="D534" i="24"/>
  <c r="H534" i="24" s="1"/>
  <c r="G533" i="24"/>
  <c r="E533" i="24"/>
  <c r="D533" i="24"/>
  <c r="I532" i="24"/>
  <c r="G532" i="24"/>
  <c r="E532" i="24"/>
  <c r="D532" i="24"/>
  <c r="H531" i="24"/>
  <c r="G531" i="24"/>
  <c r="E531" i="24"/>
  <c r="I531" i="24" s="1"/>
  <c r="D531" i="24"/>
  <c r="E530" i="24"/>
  <c r="D530" i="24"/>
  <c r="I529" i="24"/>
  <c r="E529" i="24"/>
  <c r="D529" i="24"/>
  <c r="E528" i="24"/>
  <c r="D528" i="24"/>
  <c r="I527" i="24"/>
  <c r="H527" i="24"/>
  <c r="G527" i="24"/>
  <c r="E527" i="24"/>
  <c r="D527" i="24"/>
  <c r="H526" i="24"/>
  <c r="G526" i="24"/>
  <c r="E526" i="24"/>
  <c r="D526" i="24"/>
  <c r="I526" i="24" s="1"/>
  <c r="E525" i="24"/>
  <c r="D525" i="24"/>
  <c r="I524" i="24"/>
  <c r="E524" i="24"/>
  <c r="D524" i="24"/>
  <c r="E523" i="24"/>
  <c r="D523" i="24"/>
  <c r="H522" i="24"/>
  <c r="G522" i="24"/>
  <c r="E522" i="24"/>
  <c r="I522" i="24" s="1"/>
  <c r="D522" i="24"/>
  <c r="E521" i="24"/>
  <c r="H521" i="24" s="1"/>
  <c r="D521" i="24"/>
  <c r="I520" i="24"/>
  <c r="H520" i="24"/>
  <c r="G520" i="24"/>
  <c r="E520" i="24"/>
  <c r="D520" i="24"/>
  <c r="H519" i="24"/>
  <c r="G519" i="24"/>
  <c r="E519" i="24"/>
  <c r="D519" i="24"/>
  <c r="I519" i="24" s="1"/>
  <c r="E518" i="24"/>
  <c r="D518" i="24"/>
  <c r="I517" i="24"/>
  <c r="G517" i="24"/>
  <c r="E517" i="24"/>
  <c r="D517" i="24"/>
  <c r="H517" i="24" s="1"/>
  <c r="I516" i="24"/>
  <c r="E516" i="24"/>
  <c r="D516" i="24"/>
  <c r="H515" i="24"/>
  <c r="G515" i="24"/>
  <c r="E515" i="24"/>
  <c r="I515" i="24" s="1"/>
  <c r="D515" i="24"/>
  <c r="H514" i="24"/>
  <c r="G514" i="24"/>
  <c r="E514" i="24"/>
  <c r="D514" i="24"/>
  <c r="I514" i="24" s="1"/>
  <c r="I513" i="24"/>
  <c r="H513" i="24"/>
  <c r="E513" i="24"/>
  <c r="D513" i="24"/>
  <c r="G513" i="24" s="1"/>
  <c r="I512" i="24"/>
  <c r="H512" i="24"/>
  <c r="E512" i="24"/>
  <c r="D512" i="24"/>
  <c r="E511" i="24"/>
  <c r="D511" i="24"/>
  <c r="I510" i="24"/>
  <c r="G510" i="24"/>
  <c r="E510" i="24"/>
  <c r="D510" i="24"/>
  <c r="H510" i="24" s="1"/>
  <c r="G509" i="24"/>
  <c r="E509" i="24"/>
  <c r="H509" i="24" s="1"/>
  <c r="D509" i="24"/>
  <c r="I509" i="24" s="1"/>
  <c r="I508" i="24"/>
  <c r="G508" i="24"/>
  <c r="E508" i="24"/>
  <c r="D508" i="24"/>
  <c r="H507" i="24"/>
  <c r="G507" i="24"/>
  <c r="E507" i="24"/>
  <c r="I507" i="24" s="1"/>
  <c r="D507" i="24"/>
  <c r="E506" i="24"/>
  <c r="D506" i="24"/>
  <c r="I505" i="24"/>
  <c r="E505" i="24"/>
  <c r="D505" i="24"/>
  <c r="E504" i="24"/>
  <c r="D504" i="24"/>
  <c r="E503" i="24"/>
  <c r="G503" i="24" s="1"/>
  <c r="D503" i="24"/>
  <c r="G502" i="24"/>
  <c r="E502" i="24"/>
  <c r="D502" i="24"/>
  <c r="I502" i="24" s="1"/>
  <c r="I501" i="24"/>
  <c r="H501" i="24"/>
  <c r="G501" i="24"/>
  <c r="E501" i="24"/>
  <c r="D501" i="24"/>
  <c r="I500" i="24"/>
  <c r="G500" i="24"/>
  <c r="E500" i="24"/>
  <c r="D500" i="24"/>
  <c r="H500" i="24" s="1"/>
  <c r="I499" i="24"/>
  <c r="H499" i="24"/>
  <c r="E499" i="24"/>
  <c r="G499" i="24" s="1"/>
  <c r="D499" i="24"/>
  <c r="G498" i="24"/>
  <c r="E498" i="24"/>
  <c r="I498" i="24" s="1"/>
  <c r="D498" i="24"/>
  <c r="E497" i="24"/>
  <c r="D497" i="24"/>
  <c r="H496" i="24"/>
  <c r="G496" i="24"/>
  <c r="E496" i="24"/>
  <c r="I496" i="24" s="1"/>
  <c r="D496" i="24"/>
  <c r="G495" i="24"/>
  <c r="E495" i="24"/>
  <c r="D495" i="24"/>
  <c r="I494" i="24"/>
  <c r="H494" i="24"/>
  <c r="G494" i="24"/>
  <c r="E494" i="24"/>
  <c r="D494" i="24"/>
  <c r="I493" i="24"/>
  <c r="H493" i="24"/>
  <c r="E493" i="24"/>
  <c r="D493" i="24"/>
  <c r="G493" i="24" s="1"/>
  <c r="E492" i="24"/>
  <c r="D492" i="24"/>
  <c r="E491" i="24"/>
  <c r="H491" i="24" s="1"/>
  <c r="D491" i="24"/>
  <c r="E490" i="24"/>
  <c r="H490" i="24" s="1"/>
  <c r="D490" i="24"/>
  <c r="I490" i="24" s="1"/>
  <c r="I489" i="24"/>
  <c r="H489" i="24"/>
  <c r="E489" i="24"/>
  <c r="D489" i="24"/>
  <c r="E488" i="24"/>
  <c r="D488" i="24"/>
  <c r="H487" i="24"/>
  <c r="G487" i="24"/>
  <c r="E487" i="24"/>
  <c r="D487" i="24"/>
  <c r="I487" i="24" s="1"/>
  <c r="E486" i="24"/>
  <c r="D486" i="24"/>
  <c r="I485" i="24"/>
  <c r="E485" i="24"/>
  <c r="D485" i="24"/>
  <c r="G484" i="24"/>
  <c r="E484" i="24"/>
  <c r="D484" i="24"/>
  <c r="I483" i="24"/>
  <c r="E483" i="24"/>
  <c r="H483" i="24" s="1"/>
  <c r="D483" i="24"/>
  <c r="I482" i="24"/>
  <c r="H482" i="24"/>
  <c r="G482" i="24"/>
  <c r="E482" i="24"/>
  <c r="D482" i="24"/>
  <c r="I481" i="24"/>
  <c r="H481" i="24"/>
  <c r="E481" i="24"/>
  <c r="D481" i="24"/>
  <c r="G481" i="24" s="1"/>
  <c r="I480" i="24"/>
  <c r="H480" i="24"/>
  <c r="E480" i="24"/>
  <c r="D480" i="24"/>
  <c r="G480" i="24" s="1"/>
  <c r="E479" i="24"/>
  <c r="H479" i="24" s="1"/>
  <c r="D479" i="24"/>
  <c r="I478" i="24"/>
  <c r="E478" i="24"/>
  <c r="D478" i="24"/>
  <c r="E477" i="24"/>
  <c r="D477" i="24"/>
  <c r="E476" i="24"/>
  <c r="I476" i="24" s="1"/>
  <c r="D476" i="24"/>
  <c r="I475" i="24"/>
  <c r="H475" i="24"/>
  <c r="G475" i="24"/>
  <c r="E475" i="24"/>
  <c r="D475" i="24"/>
  <c r="H474" i="24"/>
  <c r="E474" i="24"/>
  <c r="D474" i="24"/>
  <c r="I474" i="24" s="1"/>
  <c r="E473" i="24"/>
  <c r="D473" i="24"/>
  <c r="I472" i="24"/>
  <c r="E472" i="24"/>
  <c r="D472" i="24"/>
  <c r="G472" i="24" s="1"/>
  <c r="E471" i="24"/>
  <c r="D471" i="24"/>
  <c r="I470" i="24"/>
  <c r="H470" i="24"/>
  <c r="G470" i="24"/>
  <c r="E470" i="24"/>
  <c r="D470" i="24"/>
  <c r="H469" i="24"/>
  <c r="G469" i="24"/>
  <c r="E469" i="24"/>
  <c r="D469" i="24"/>
  <c r="I469" i="24" s="1"/>
  <c r="I468" i="24"/>
  <c r="G468" i="24"/>
  <c r="E468" i="24"/>
  <c r="D468" i="24"/>
  <c r="H468" i="24" s="1"/>
  <c r="I467" i="24"/>
  <c r="H467" i="24"/>
  <c r="E467" i="24"/>
  <c r="G467" i="24" s="1"/>
  <c r="D467" i="24"/>
  <c r="E466" i="24"/>
  <c r="I466" i="24" s="1"/>
  <c r="D466" i="24"/>
  <c r="E465" i="24"/>
  <c r="H465" i="24" s="1"/>
  <c r="D465" i="24"/>
  <c r="E464" i="24"/>
  <c r="H464" i="24" s="1"/>
  <c r="D464" i="24"/>
  <c r="I464" i="24" s="1"/>
  <c r="H463" i="24"/>
  <c r="E463" i="24"/>
  <c r="G463" i="24" s="1"/>
  <c r="D463" i="24"/>
  <c r="E462" i="24"/>
  <c r="D462" i="24"/>
  <c r="I461" i="24"/>
  <c r="E461" i="24"/>
  <c r="D461" i="24"/>
  <c r="G461" i="24" s="1"/>
  <c r="I460" i="24"/>
  <c r="E460" i="24"/>
  <c r="D460" i="24"/>
  <c r="I459" i="24"/>
  <c r="E459" i="24"/>
  <c r="D459" i="24"/>
  <c r="H458" i="24"/>
  <c r="G458" i="24"/>
  <c r="E458" i="24"/>
  <c r="I458" i="24" s="1"/>
  <c r="D458" i="24"/>
  <c r="E457" i="24"/>
  <c r="D457" i="24"/>
  <c r="I456" i="24"/>
  <c r="H456" i="24"/>
  <c r="G456" i="24"/>
  <c r="E456" i="24"/>
  <c r="D456" i="24"/>
  <c r="G455" i="24"/>
  <c r="E455" i="24"/>
  <c r="D455" i="24"/>
  <c r="I455" i="24" s="1"/>
  <c r="I454" i="24"/>
  <c r="H454" i="24"/>
  <c r="E454" i="24"/>
  <c r="D454" i="24"/>
  <c r="G454" i="24" s="1"/>
  <c r="G453" i="24"/>
  <c r="E453" i="24"/>
  <c r="D453" i="24"/>
  <c r="E452" i="24"/>
  <c r="D452" i="24"/>
  <c r="H451" i="24"/>
  <c r="G451" i="24"/>
  <c r="E451" i="24"/>
  <c r="I451" i="24" s="1"/>
  <c r="D451" i="24"/>
  <c r="I450" i="24"/>
  <c r="G450" i="24"/>
  <c r="E450" i="24"/>
  <c r="D450" i="24"/>
  <c r="H450" i="24" s="1"/>
  <c r="I449" i="24"/>
  <c r="H449" i="24"/>
  <c r="E449" i="24"/>
  <c r="D449" i="24"/>
  <c r="G449" i="24" s="1"/>
  <c r="E448" i="24"/>
  <c r="H448" i="24" s="1"/>
  <c r="D448" i="24"/>
  <c r="I448" i="24" s="1"/>
  <c r="E447" i="24"/>
  <c r="D447" i="24"/>
  <c r="I446" i="24"/>
  <c r="G446" i="24"/>
  <c r="E446" i="24"/>
  <c r="D446" i="24"/>
  <c r="H446" i="24" s="1"/>
  <c r="E445" i="24"/>
  <c r="D445" i="24"/>
  <c r="E444" i="24"/>
  <c r="G444" i="24" s="1"/>
  <c r="D444" i="24"/>
  <c r="G443" i="24"/>
  <c r="E443" i="24"/>
  <c r="D443" i="24"/>
  <c r="E442" i="24"/>
  <c r="D442" i="24"/>
  <c r="G442" i="24" s="1"/>
  <c r="H441" i="24"/>
  <c r="E441" i="24"/>
  <c r="D441" i="24"/>
  <c r="E440" i="24"/>
  <c r="D440" i="24"/>
  <c r="H440" i="24" s="1"/>
  <c r="I439" i="24"/>
  <c r="H439" i="24"/>
  <c r="G439" i="24"/>
  <c r="E439" i="24"/>
  <c r="D439" i="24"/>
  <c r="E438" i="24"/>
  <c r="D438" i="24"/>
  <c r="I437" i="24"/>
  <c r="E437" i="24"/>
  <c r="D437" i="24"/>
  <c r="G437" i="24" s="1"/>
  <c r="E436" i="24"/>
  <c r="D436" i="24"/>
  <c r="I435" i="24"/>
  <c r="E435" i="24"/>
  <c r="H435" i="24" s="1"/>
  <c r="D435" i="24"/>
  <c r="E434" i="24"/>
  <c r="D434" i="24"/>
  <c r="E433" i="24"/>
  <c r="H433" i="24" s="1"/>
  <c r="D433" i="24"/>
  <c r="I433" i="24" s="1"/>
  <c r="G432" i="24"/>
  <c r="E432" i="24"/>
  <c r="I432" i="24" s="1"/>
  <c r="D432" i="24"/>
  <c r="E431" i="24"/>
  <c r="D431" i="24"/>
  <c r="I431" i="24" s="1"/>
  <c r="H430" i="24"/>
  <c r="G430" i="24"/>
  <c r="E430" i="24"/>
  <c r="D430" i="24"/>
  <c r="I430" i="24" s="1"/>
  <c r="E429" i="24"/>
  <c r="D429" i="24"/>
  <c r="I428" i="24"/>
  <c r="E428" i="24"/>
  <c r="D428" i="24"/>
  <c r="G428" i="24" s="1"/>
  <c r="E427" i="24"/>
  <c r="D427" i="24"/>
  <c r="E426" i="24"/>
  <c r="D426" i="24"/>
  <c r="H426" i="24" s="1"/>
  <c r="E425" i="24"/>
  <c r="H425" i="24" s="1"/>
  <c r="D425" i="24"/>
  <c r="E424" i="24"/>
  <c r="I424" i="24" s="1"/>
  <c r="D424" i="24"/>
  <c r="H423" i="24"/>
  <c r="G423" i="24"/>
  <c r="E423" i="24"/>
  <c r="D423" i="24"/>
  <c r="I423" i="24" s="1"/>
  <c r="E422" i="24"/>
  <c r="D422" i="24"/>
  <c r="I421" i="24"/>
  <c r="G421" i="24"/>
  <c r="E421" i="24"/>
  <c r="D421" i="24"/>
  <c r="H421" i="24" s="1"/>
  <c r="E420" i="24"/>
  <c r="D420" i="24"/>
  <c r="H419" i="24"/>
  <c r="G419" i="24"/>
  <c r="E419" i="24"/>
  <c r="I419" i="24" s="1"/>
  <c r="D419" i="24"/>
  <c r="H418" i="24"/>
  <c r="G418" i="24"/>
  <c r="E418" i="24"/>
  <c r="D418" i="24"/>
  <c r="I418" i="24" s="1"/>
  <c r="I417" i="24"/>
  <c r="E417" i="24"/>
  <c r="H417" i="24" s="1"/>
  <c r="D417" i="24"/>
  <c r="I416" i="24"/>
  <c r="H416" i="24"/>
  <c r="E416" i="24"/>
  <c r="D416" i="24"/>
  <c r="G416" i="24" s="1"/>
  <c r="E415" i="24"/>
  <c r="D415" i="24"/>
  <c r="I414" i="24"/>
  <c r="G414" i="24"/>
  <c r="E414" i="24"/>
  <c r="D414" i="24"/>
  <c r="H414" i="24" s="1"/>
  <c r="G413" i="24"/>
  <c r="E413" i="24"/>
  <c r="I413" i="24" s="1"/>
  <c r="D413" i="24"/>
  <c r="E412" i="24"/>
  <c r="D412" i="24"/>
  <c r="H412" i="24" s="1"/>
  <c r="H411" i="24"/>
  <c r="G411" i="24"/>
  <c r="E411" i="24"/>
  <c r="I411" i="24" s="1"/>
  <c r="D411" i="24"/>
  <c r="E410" i="24"/>
  <c r="D410" i="24"/>
  <c r="I409" i="24"/>
  <c r="E409" i="24"/>
  <c r="D409" i="24"/>
  <c r="H409" i="24" s="1"/>
  <c r="E408" i="24"/>
  <c r="D408" i="24"/>
  <c r="E407" i="24"/>
  <c r="G407" i="24" s="1"/>
  <c r="D407" i="24"/>
  <c r="H407" i="24" s="1"/>
  <c r="I406" i="24"/>
  <c r="G406" i="24"/>
  <c r="E406" i="24"/>
  <c r="D406" i="24"/>
  <c r="H406" i="24" s="1"/>
  <c r="E405" i="24"/>
  <c r="I405" i="24" s="1"/>
  <c r="D405" i="24"/>
  <c r="I404" i="24"/>
  <c r="G404" i="24"/>
  <c r="E404" i="24"/>
  <c r="D404" i="24"/>
  <c r="H404" i="24" s="1"/>
  <c r="I403" i="24"/>
  <c r="H403" i="24"/>
  <c r="G403" i="24"/>
  <c r="E403" i="24"/>
  <c r="D403" i="24"/>
  <c r="I402" i="24"/>
  <c r="E402" i="24"/>
  <c r="G402" i="24" s="1"/>
  <c r="D402" i="24"/>
  <c r="H402" i="24" s="1"/>
  <c r="E401" i="24"/>
  <c r="D401" i="24"/>
  <c r="E400" i="24"/>
  <c r="D400" i="24"/>
  <c r="H400" i="24" s="1"/>
  <c r="G399" i="24"/>
  <c r="E399" i="24"/>
  <c r="D399" i="24"/>
  <c r="I398" i="24"/>
  <c r="H398" i="24"/>
  <c r="G398" i="24"/>
  <c r="E398" i="24"/>
  <c r="D398" i="24"/>
  <c r="I397" i="24"/>
  <c r="H397" i="24"/>
  <c r="E397" i="24"/>
  <c r="D397" i="24"/>
  <c r="G397" i="24" s="1"/>
  <c r="E396" i="24"/>
  <c r="D396" i="24"/>
  <c r="I395" i="24"/>
  <c r="E395" i="24"/>
  <c r="G395" i="24" s="1"/>
  <c r="D395" i="24"/>
  <c r="G394" i="24"/>
  <c r="E394" i="24"/>
  <c r="I394" i="24" s="1"/>
  <c r="D394" i="24"/>
  <c r="E393" i="24"/>
  <c r="D393" i="24"/>
  <c r="G393" i="24" s="1"/>
  <c r="H392" i="24"/>
  <c r="G392" i="24"/>
  <c r="E392" i="24"/>
  <c r="D392" i="24"/>
  <c r="I392" i="24" s="1"/>
  <c r="E391" i="24"/>
  <c r="H391" i="24" s="1"/>
  <c r="D391" i="24"/>
  <c r="I390" i="24"/>
  <c r="H390" i="24"/>
  <c r="E390" i="24"/>
  <c r="D390" i="24"/>
  <c r="G390" i="24" s="1"/>
  <c r="E389" i="24"/>
  <c r="D389" i="24"/>
  <c r="E388" i="24"/>
  <c r="G388" i="24" s="1"/>
  <c r="D388" i="24"/>
  <c r="I388" i="24" s="1"/>
  <c r="E387" i="24"/>
  <c r="D387" i="24"/>
  <c r="E386" i="24"/>
  <c r="I386" i="24" s="1"/>
  <c r="D386" i="24"/>
  <c r="I385" i="24"/>
  <c r="H385" i="24"/>
  <c r="E385" i="24"/>
  <c r="D385" i="24"/>
  <c r="G385" i="24" s="1"/>
  <c r="I384" i="24"/>
  <c r="E384" i="24"/>
  <c r="D384" i="24"/>
  <c r="H383" i="24"/>
  <c r="E383" i="24"/>
  <c r="D383" i="24"/>
  <c r="I383" i="24" s="1"/>
  <c r="E382" i="24"/>
  <c r="D382" i="24"/>
  <c r="E381" i="24"/>
  <c r="D381" i="24"/>
  <c r="H381" i="24" s="1"/>
  <c r="E380" i="24"/>
  <c r="G380" i="24" s="1"/>
  <c r="D380" i="24"/>
  <c r="E379" i="24"/>
  <c r="I379" i="24" s="1"/>
  <c r="D379" i="24"/>
  <c r="I378" i="24"/>
  <c r="H378" i="24"/>
  <c r="E378" i="24"/>
  <c r="D378" i="24"/>
  <c r="G378" i="24" s="1"/>
  <c r="E377" i="24"/>
  <c r="D377" i="24"/>
  <c r="I376" i="24"/>
  <c r="E376" i="24"/>
  <c r="G376" i="24" s="1"/>
  <c r="D376" i="24"/>
  <c r="H376" i="24" s="1"/>
  <c r="E375" i="24"/>
  <c r="D375" i="24"/>
  <c r="E374" i="24"/>
  <c r="D374" i="24"/>
  <c r="H374" i="24" s="1"/>
  <c r="I373" i="24"/>
  <c r="H373" i="24"/>
  <c r="G373" i="24"/>
  <c r="E373" i="24"/>
  <c r="D373" i="24"/>
  <c r="E372" i="24"/>
  <c r="I372" i="24" s="1"/>
  <c r="D372" i="24"/>
  <c r="I371" i="24"/>
  <c r="H371" i="24"/>
  <c r="E371" i="24"/>
  <c r="G371" i="24" s="1"/>
  <c r="D371" i="24"/>
  <c r="E370" i="24"/>
  <c r="D370" i="24"/>
  <c r="E369" i="24"/>
  <c r="H369" i="24" s="1"/>
  <c r="D369" i="24"/>
  <c r="I369" i="24" s="1"/>
  <c r="G368" i="24"/>
  <c r="E368" i="24"/>
  <c r="I368" i="24" s="1"/>
  <c r="D368" i="24"/>
  <c r="E367" i="24"/>
  <c r="D367" i="24"/>
  <c r="I367" i="24" s="1"/>
  <c r="H366" i="24"/>
  <c r="G366" i="24"/>
  <c r="E366" i="24"/>
  <c r="D366" i="24"/>
  <c r="I366" i="24" s="1"/>
  <c r="E365" i="24"/>
  <c r="D365" i="24"/>
  <c r="I364" i="24"/>
  <c r="E364" i="24"/>
  <c r="D364" i="24"/>
  <c r="H364" i="24" s="1"/>
  <c r="E363" i="24"/>
  <c r="D363" i="24"/>
  <c r="I362" i="24"/>
  <c r="E362" i="24"/>
  <c r="D362" i="24"/>
  <c r="H362" i="24" s="1"/>
  <c r="H361" i="24"/>
  <c r="E361" i="24"/>
  <c r="D361" i="24"/>
  <c r="E360" i="24"/>
  <c r="I360" i="24" s="1"/>
  <c r="D360" i="24"/>
  <c r="H359" i="24"/>
  <c r="G359" i="24"/>
  <c r="E359" i="24"/>
  <c r="D359" i="24"/>
  <c r="I359" i="24" s="1"/>
  <c r="E358" i="24"/>
  <c r="D358" i="24"/>
  <c r="I357" i="24"/>
  <c r="E357" i="24"/>
  <c r="G357" i="24" s="1"/>
  <c r="D357" i="24"/>
  <c r="H357" i="24" s="1"/>
  <c r="E356" i="24"/>
  <c r="D356" i="24"/>
  <c r="H355" i="24"/>
  <c r="G355" i="24"/>
  <c r="E355" i="24"/>
  <c r="I355" i="24" s="1"/>
  <c r="D355" i="24"/>
  <c r="H354" i="24"/>
  <c r="G354" i="24"/>
  <c r="E354" i="24"/>
  <c r="D354" i="24"/>
  <c r="I354" i="24" s="1"/>
  <c r="E353" i="24"/>
  <c r="D353" i="24"/>
  <c r="I352" i="24"/>
  <c r="H352" i="24"/>
  <c r="E352" i="24"/>
  <c r="D352" i="24"/>
  <c r="G352" i="24" s="1"/>
  <c r="I351" i="24"/>
  <c r="E351" i="24"/>
  <c r="D351" i="24"/>
  <c r="E350" i="24"/>
  <c r="D350" i="24"/>
  <c r="H350" i="24" s="1"/>
  <c r="I349" i="24"/>
  <c r="H349" i="24"/>
  <c r="G349" i="24"/>
  <c r="E349" i="24"/>
  <c r="D349" i="24"/>
  <c r="E348" i="24"/>
  <c r="D348" i="24"/>
  <c r="I347" i="24"/>
  <c r="H347" i="24"/>
  <c r="E347" i="24"/>
  <c r="G347" i="24" s="1"/>
  <c r="D347" i="24"/>
  <c r="E346" i="24"/>
  <c r="D346" i="24"/>
  <c r="H345" i="24"/>
  <c r="E345" i="24"/>
  <c r="D345" i="24"/>
  <c r="I345" i="24" s="1"/>
  <c r="G344" i="24"/>
  <c r="E344" i="24"/>
  <c r="D344" i="24"/>
  <c r="E343" i="24"/>
  <c r="D343" i="24"/>
  <c r="I343" i="24" s="1"/>
  <c r="I342" i="24"/>
  <c r="H342" i="24"/>
  <c r="G342" i="24"/>
  <c r="E342" i="24"/>
  <c r="D342" i="24"/>
  <c r="E341" i="24"/>
  <c r="D341" i="24"/>
  <c r="I340" i="24"/>
  <c r="E340" i="24"/>
  <c r="D340" i="24"/>
  <c r="G340" i="24" s="1"/>
  <c r="E339" i="24"/>
  <c r="D339" i="24"/>
  <c r="E338" i="24"/>
  <c r="D338" i="24"/>
  <c r="H338" i="24" s="1"/>
  <c r="H337" i="24"/>
  <c r="E337" i="24"/>
  <c r="I337" i="24" s="1"/>
  <c r="D337" i="24"/>
  <c r="E336" i="24"/>
  <c r="D336" i="24"/>
  <c r="I336" i="24" s="1"/>
  <c r="H335" i="24"/>
  <c r="G335" i="24"/>
  <c r="E335" i="24"/>
  <c r="D335" i="24"/>
  <c r="I335" i="24" s="1"/>
  <c r="E334" i="24"/>
  <c r="D334" i="24"/>
  <c r="I333" i="24"/>
  <c r="G333" i="24"/>
  <c r="E333" i="24"/>
  <c r="D333" i="24"/>
  <c r="H333" i="24" s="1"/>
  <c r="E332" i="24"/>
  <c r="D332" i="24"/>
  <c r="H331" i="24"/>
  <c r="G331" i="24"/>
  <c r="E331" i="24"/>
  <c r="I331" i="24" s="1"/>
  <c r="D331" i="24"/>
  <c r="I330" i="24"/>
  <c r="H330" i="24"/>
  <c r="G330" i="24"/>
  <c r="E330" i="24"/>
  <c r="D330" i="24"/>
  <c r="I329" i="24"/>
  <c r="E329" i="24"/>
  <c r="D329" i="24"/>
  <c r="I328" i="24"/>
  <c r="H328" i="24"/>
  <c r="E328" i="24"/>
  <c r="D328" i="24"/>
  <c r="G328" i="24" s="1"/>
  <c r="E327" i="24"/>
  <c r="D327" i="24"/>
  <c r="I326" i="24"/>
  <c r="G326" i="24"/>
  <c r="E326" i="24"/>
  <c r="D326" i="24"/>
  <c r="H326" i="24" s="1"/>
  <c r="G325" i="24"/>
  <c r="E325" i="24"/>
  <c r="D325" i="24"/>
  <c r="E324" i="24"/>
  <c r="D324" i="24"/>
  <c r="H324" i="24" s="1"/>
  <c r="I323" i="24"/>
  <c r="H323" i="24"/>
  <c r="G323" i="24"/>
  <c r="E323" i="24"/>
  <c r="D323" i="24"/>
  <c r="E322" i="24"/>
  <c r="D322" i="24"/>
  <c r="I321" i="24"/>
  <c r="E321" i="24"/>
  <c r="D321" i="24"/>
  <c r="H321" i="24" s="1"/>
  <c r="E320" i="24"/>
  <c r="D320" i="24"/>
  <c r="G319" i="24"/>
  <c r="E319" i="24"/>
  <c r="D319" i="24"/>
  <c r="H319" i="24" s="1"/>
  <c r="I318" i="24"/>
  <c r="H318" i="24"/>
  <c r="G318" i="24"/>
  <c r="E318" i="24"/>
  <c r="D318" i="24"/>
  <c r="E317" i="24"/>
  <c r="D317" i="24"/>
  <c r="I317" i="24" s="1"/>
  <c r="I316" i="24"/>
  <c r="G316" i="24"/>
  <c r="E316" i="24"/>
  <c r="D316" i="24"/>
  <c r="H316" i="24" s="1"/>
  <c r="G315" i="24"/>
  <c r="E315" i="24"/>
  <c r="I315" i="24" s="1"/>
  <c r="D315" i="24"/>
  <c r="I314" i="24"/>
  <c r="G314" i="24"/>
  <c r="E314" i="24"/>
  <c r="D314" i="24"/>
  <c r="H314" i="24" s="1"/>
  <c r="E313" i="24"/>
  <c r="D313" i="24"/>
  <c r="E312" i="24"/>
  <c r="D312" i="24"/>
  <c r="H312" i="24" s="1"/>
  <c r="G311" i="24"/>
  <c r="E311" i="24"/>
  <c r="H311" i="24" s="1"/>
  <c r="D311" i="24"/>
  <c r="E310" i="24"/>
  <c r="D310" i="24"/>
  <c r="I310" i="24" s="1"/>
  <c r="I309" i="24"/>
  <c r="H309" i="24"/>
  <c r="E309" i="24"/>
  <c r="D309" i="24"/>
  <c r="G309" i="24" s="1"/>
  <c r="E308" i="24"/>
  <c r="D308" i="24"/>
  <c r="I307" i="24"/>
  <c r="G307" i="24"/>
  <c r="E307" i="24"/>
  <c r="H307" i="24" s="1"/>
  <c r="D307" i="24"/>
  <c r="G306" i="24"/>
  <c r="E306" i="24"/>
  <c r="D306" i="24"/>
  <c r="E305" i="24"/>
  <c r="D305" i="24"/>
  <c r="G305" i="24" s="1"/>
  <c r="I304" i="24"/>
  <c r="H304" i="24"/>
  <c r="G304" i="24"/>
  <c r="E304" i="24"/>
  <c r="D304" i="24"/>
  <c r="E303" i="24"/>
  <c r="D303" i="24"/>
  <c r="I302" i="24"/>
  <c r="H302" i="24"/>
  <c r="E302" i="24"/>
  <c r="D302" i="24"/>
  <c r="G302" i="24" s="1"/>
  <c r="E301" i="24"/>
  <c r="D301" i="24"/>
  <c r="G300" i="24"/>
  <c r="E300" i="24"/>
  <c r="D300" i="24"/>
  <c r="I300" i="24" s="1"/>
  <c r="G299" i="24"/>
  <c r="E299" i="24"/>
  <c r="D299" i="24"/>
  <c r="E298" i="24"/>
  <c r="D298" i="24"/>
  <c r="I298" i="24" s="1"/>
  <c r="I297" i="24"/>
  <c r="H297" i="24"/>
  <c r="E297" i="24"/>
  <c r="D297" i="24"/>
  <c r="G297" i="24" s="1"/>
  <c r="I296" i="24"/>
  <c r="E296" i="24"/>
  <c r="D296" i="24"/>
  <c r="E295" i="24"/>
  <c r="D295" i="24"/>
  <c r="H295" i="24" s="1"/>
  <c r="I294" i="24"/>
  <c r="H294" i="24"/>
  <c r="G294" i="24"/>
  <c r="E294" i="24"/>
  <c r="D294" i="24"/>
  <c r="E293" i="24"/>
  <c r="D293" i="24"/>
  <c r="I292" i="24"/>
  <c r="G292" i="24"/>
  <c r="E292" i="24"/>
  <c r="D292" i="24"/>
  <c r="H292" i="24" s="1"/>
  <c r="G291" i="24"/>
  <c r="E291" i="24"/>
  <c r="D291" i="24"/>
  <c r="E290" i="24"/>
  <c r="D290" i="24"/>
  <c r="I290" i="24" s="1"/>
  <c r="I289" i="24"/>
  <c r="H289" i="24"/>
  <c r="E289" i="24"/>
  <c r="D289" i="24"/>
  <c r="G289" i="24" s="1"/>
  <c r="E288" i="24"/>
  <c r="D288" i="24"/>
  <c r="E287" i="24"/>
  <c r="D287" i="24"/>
  <c r="H287" i="24" s="1"/>
  <c r="I286" i="24"/>
  <c r="H286" i="24"/>
  <c r="G286" i="24"/>
  <c r="E286" i="24"/>
  <c r="D286" i="24"/>
  <c r="I285" i="24"/>
  <c r="E285" i="24"/>
  <c r="D285" i="24"/>
  <c r="I284" i="24"/>
  <c r="G284" i="24"/>
  <c r="E284" i="24"/>
  <c r="D284" i="24"/>
  <c r="H284" i="24" s="1"/>
  <c r="G283" i="24"/>
  <c r="E283" i="24"/>
  <c r="D283" i="24"/>
  <c r="E282" i="24"/>
  <c r="D282" i="24"/>
  <c r="I282" i="24" s="1"/>
  <c r="I281" i="24"/>
  <c r="H281" i="24"/>
  <c r="E281" i="24"/>
  <c r="D281" i="24"/>
  <c r="G281" i="24" s="1"/>
  <c r="E280" i="24"/>
  <c r="D280" i="24"/>
  <c r="E279" i="24"/>
  <c r="D279" i="24"/>
  <c r="H279" i="24" s="1"/>
  <c r="I278" i="24"/>
  <c r="H278" i="24"/>
  <c r="G278" i="24"/>
  <c r="E278" i="24"/>
  <c r="D278" i="24"/>
  <c r="E277" i="24"/>
  <c r="D277" i="24"/>
  <c r="I276" i="24"/>
  <c r="G276" i="24"/>
  <c r="E276" i="24"/>
  <c r="D276" i="24"/>
  <c r="H276" i="24" s="1"/>
  <c r="G275" i="24"/>
  <c r="E275" i="24"/>
  <c r="D275" i="24"/>
  <c r="I274" i="24"/>
  <c r="E274" i="24"/>
  <c r="D274" i="24"/>
  <c r="H274" i="24" s="1"/>
  <c r="I273" i="24"/>
  <c r="H273" i="24"/>
  <c r="E273" i="24"/>
  <c r="D273" i="24"/>
  <c r="G273" i="24" s="1"/>
  <c r="E272" i="24"/>
  <c r="D272" i="24"/>
  <c r="E271" i="24"/>
  <c r="D271" i="24"/>
  <c r="H271" i="24" s="1"/>
  <c r="I270" i="24"/>
  <c r="H270" i="24"/>
  <c r="G270" i="24"/>
  <c r="E270" i="24"/>
  <c r="D270" i="24"/>
  <c r="E269" i="24"/>
  <c r="D269" i="24"/>
  <c r="I268" i="24"/>
  <c r="G268" i="24"/>
  <c r="E268" i="24"/>
  <c r="D268" i="24"/>
  <c r="H268" i="24" s="1"/>
  <c r="G267" i="24"/>
  <c r="E267" i="24"/>
  <c r="D267" i="24"/>
  <c r="E266" i="24"/>
  <c r="D266" i="24"/>
  <c r="I266" i="24" s="1"/>
  <c r="I265" i="24"/>
  <c r="H265" i="24"/>
  <c r="E265" i="24"/>
  <c r="D265" i="24"/>
  <c r="G265" i="24" s="1"/>
  <c r="E264" i="24"/>
  <c r="D264" i="24"/>
  <c r="I263" i="24"/>
  <c r="E263" i="24"/>
  <c r="D263" i="24"/>
  <c r="H263" i="24" s="1"/>
  <c r="I262" i="24"/>
  <c r="H262" i="24"/>
  <c r="G262" i="24"/>
  <c r="E262" i="24"/>
  <c r="D262" i="24"/>
  <c r="E261" i="24"/>
  <c r="D261" i="24"/>
  <c r="I260" i="24"/>
  <c r="G260" i="24"/>
  <c r="E260" i="24"/>
  <c r="D260" i="24"/>
  <c r="H260" i="24" s="1"/>
  <c r="G259" i="24"/>
  <c r="E259" i="24"/>
  <c r="D259" i="24"/>
  <c r="E258" i="24"/>
  <c r="D258" i="24"/>
  <c r="I258" i="24" s="1"/>
  <c r="I257" i="24"/>
  <c r="H257" i="24"/>
  <c r="E257" i="24"/>
  <c r="D257" i="24"/>
  <c r="G257" i="24" s="1"/>
  <c r="E256" i="24"/>
  <c r="D256" i="24"/>
  <c r="E255" i="24"/>
  <c r="D255" i="24"/>
  <c r="H255" i="24" s="1"/>
  <c r="I254" i="24"/>
  <c r="H254" i="24"/>
  <c r="G254" i="24"/>
  <c r="E254" i="24"/>
  <c r="D254" i="24"/>
  <c r="E253" i="24"/>
  <c r="D253" i="24"/>
  <c r="I252" i="24"/>
  <c r="G252" i="24"/>
  <c r="E252" i="24"/>
  <c r="D252" i="24"/>
  <c r="H252" i="24" s="1"/>
  <c r="G251" i="24"/>
  <c r="E251" i="24"/>
  <c r="D251" i="24"/>
  <c r="E250" i="24"/>
  <c r="D250" i="24"/>
  <c r="I250" i="24" s="1"/>
  <c r="I249" i="24"/>
  <c r="H249" i="24"/>
  <c r="E249" i="24"/>
  <c r="D249" i="24"/>
  <c r="G249" i="24" s="1"/>
  <c r="E248" i="24"/>
  <c r="D248" i="24"/>
  <c r="E247" i="24"/>
  <c r="D247" i="24"/>
  <c r="H247" i="24" s="1"/>
  <c r="I246" i="24"/>
  <c r="H246" i="24"/>
  <c r="G246" i="24"/>
  <c r="E246" i="24"/>
  <c r="D246" i="24"/>
  <c r="E245" i="24"/>
  <c r="D245" i="24"/>
  <c r="I244" i="24"/>
  <c r="G244" i="24"/>
  <c r="E244" i="24"/>
  <c r="D244" i="24"/>
  <c r="H244" i="24" s="1"/>
  <c r="G243" i="24"/>
  <c r="E243" i="24"/>
  <c r="D243" i="24"/>
  <c r="E242" i="24"/>
  <c r="D242" i="24"/>
  <c r="I242" i="24" s="1"/>
  <c r="I241" i="24"/>
  <c r="H241" i="24"/>
  <c r="E241" i="24"/>
  <c r="D241" i="24"/>
  <c r="G241" i="24" s="1"/>
  <c r="E240" i="24"/>
  <c r="D240" i="24"/>
  <c r="E239" i="24"/>
  <c r="D239" i="24"/>
  <c r="H239" i="24" s="1"/>
  <c r="I238" i="24"/>
  <c r="H238" i="24"/>
  <c r="G238" i="24"/>
  <c r="E238" i="24"/>
  <c r="D238" i="24"/>
  <c r="E237" i="24"/>
  <c r="D237" i="24"/>
  <c r="I236" i="24"/>
  <c r="G236" i="24"/>
  <c r="E236" i="24"/>
  <c r="D236" i="24"/>
  <c r="H236" i="24" s="1"/>
  <c r="E235" i="24"/>
  <c r="D235" i="24"/>
  <c r="E234" i="24"/>
  <c r="D234" i="24"/>
  <c r="I234" i="24" s="1"/>
  <c r="I233" i="24"/>
  <c r="H233" i="24"/>
  <c r="E233" i="24"/>
  <c r="D233" i="24"/>
  <c r="G233" i="24" s="1"/>
  <c r="E232" i="24"/>
  <c r="D232" i="24"/>
  <c r="E231" i="24"/>
  <c r="D231" i="24"/>
  <c r="H231" i="24" s="1"/>
  <c r="I230" i="24"/>
  <c r="H230" i="24"/>
  <c r="G230" i="24"/>
  <c r="E230" i="24"/>
  <c r="D230" i="24"/>
  <c r="E229" i="24"/>
  <c r="D229" i="24"/>
  <c r="I228" i="24"/>
  <c r="G228" i="24"/>
  <c r="E228" i="24"/>
  <c r="D228" i="24"/>
  <c r="H228" i="24" s="1"/>
  <c r="E227" i="24"/>
  <c r="D227" i="24"/>
  <c r="E226" i="24"/>
  <c r="D226" i="24"/>
  <c r="I226" i="24" s="1"/>
  <c r="I225" i="24"/>
  <c r="H225" i="24"/>
  <c r="E225" i="24"/>
  <c r="D225" i="24"/>
  <c r="G225" i="24" s="1"/>
  <c r="E224" i="24"/>
  <c r="D224" i="24"/>
  <c r="E223" i="24"/>
  <c r="D223" i="24"/>
  <c r="H223" i="24" s="1"/>
  <c r="I222" i="24"/>
  <c r="H222" i="24"/>
  <c r="G222" i="24"/>
  <c r="E222" i="24"/>
  <c r="D222" i="24"/>
  <c r="E221" i="24"/>
  <c r="D221" i="24"/>
  <c r="I220" i="24"/>
  <c r="G220" i="24"/>
  <c r="E220" i="24"/>
  <c r="D220" i="24"/>
  <c r="H220" i="24" s="1"/>
  <c r="I219" i="24"/>
  <c r="G219" i="24"/>
  <c r="E219" i="24"/>
  <c r="H219" i="24" s="1"/>
  <c r="D219" i="24"/>
  <c r="E218" i="24"/>
  <c r="D218" i="24"/>
  <c r="I218" i="24" s="1"/>
  <c r="I217" i="24"/>
  <c r="H217" i="24"/>
  <c r="E217" i="24"/>
  <c r="D217" i="24"/>
  <c r="G217" i="24" s="1"/>
  <c r="E216" i="24"/>
  <c r="D216" i="24"/>
  <c r="E215" i="24"/>
  <c r="D215" i="24"/>
  <c r="H215" i="24" s="1"/>
  <c r="I214" i="24"/>
  <c r="H214" i="24"/>
  <c r="G214" i="24"/>
  <c r="E214" i="24"/>
  <c r="D214" i="24"/>
  <c r="E213" i="24"/>
  <c r="D213" i="24"/>
  <c r="I212" i="24"/>
  <c r="G212" i="24"/>
  <c r="E212" i="24"/>
  <c r="D212" i="24"/>
  <c r="H212" i="24" s="1"/>
  <c r="G211" i="24"/>
  <c r="E211" i="24"/>
  <c r="D211" i="24"/>
  <c r="E210" i="24"/>
  <c r="D210" i="24"/>
  <c r="I210" i="24" s="1"/>
  <c r="I209" i="24"/>
  <c r="H209" i="24"/>
  <c r="E209" i="24"/>
  <c r="D209" i="24"/>
  <c r="G209" i="24" s="1"/>
  <c r="I208" i="24"/>
  <c r="E208" i="24"/>
  <c r="D208" i="24"/>
  <c r="E207" i="24"/>
  <c r="D207" i="24"/>
  <c r="H207" i="24" s="1"/>
  <c r="I206" i="24"/>
  <c r="H206" i="24"/>
  <c r="G206" i="24"/>
  <c r="E206" i="24"/>
  <c r="D206" i="24"/>
  <c r="E205" i="24"/>
  <c r="D205" i="24"/>
  <c r="I204" i="24"/>
  <c r="G204" i="24"/>
  <c r="E204" i="24"/>
  <c r="D204" i="24"/>
  <c r="H204" i="24" s="1"/>
  <c r="E203" i="24"/>
  <c r="G203" i="24" s="1"/>
  <c r="D203" i="24"/>
  <c r="E202" i="24"/>
  <c r="D202" i="24"/>
  <c r="I202" i="24" s="1"/>
  <c r="I201" i="24"/>
  <c r="H201" i="24"/>
  <c r="E201" i="24"/>
  <c r="D201" i="24"/>
  <c r="G201" i="24" s="1"/>
  <c r="E200" i="24"/>
  <c r="D200" i="24"/>
  <c r="E199" i="24"/>
  <c r="D199" i="24"/>
  <c r="H199" i="24" s="1"/>
  <c r="I198" i="24"/>
  <c r="H198" i="24"/>
  <c r="G198" i="24"/>
  <c r="E198" i="24"/>
  <c r="D198" i="24"/>
  <c r="I197" i="24"/>
  <c r="E197" i="24"/>
  <c r="D197" i="24"/>
  <c r="I196" i="24"/>
  <c r="G196" i="24"/>
  <c r="E196" i="24"/>
  <c r="D196" i="24"/>
  <c r="H196" i="24" s="1"/>
  <c r="E195" i="24"/>
  <c r="G195" i="24" s="1"/>
  <c r="D195" i="24"/>
  <c r="E194" i="24"/>
  <c r="D194" i="24"/>
  <c r="I194" i="24" s="1"/>
  <c r="I193" i="24"/>
  <c r="H193" i="24"/>
  <c r="E193" i="24"/>
  <c r="D193" i="24"/>
  <c r="G193" i="24" s="1"/>
  <c r="E192" i="24"/>
  <c r="D192" i="24"/>
  <c r="E191" i="24"/>
  <c r="D191" i="24"/>
  <c r="H191" i="24" s="1"/>
  <c r="I190" i="24"/>
  <c r="H190" i="24"/>
  <c r="G190" i="24"/>
  <c r="E190" i="24"/>
  <c r="D190" i="24"/>
  <c r="E189" i="24"/>
  <c r="D189" i="24"/>
  <c r="I188" i="24"/>
  <c r="G188" i="24"/>
  <c r="E188" i="24"/>
  <c r="D188" i="24"/>
  <c r="H188" i="24" s="1"/>
  <c r="E187" i="24"/>
  <c r="D187" i="24"/>
  <c r="I186" i="24"/>
  <c r="E186" i="24"/>
  <c r="D186" i="24"/>
  <c r="H186" i="24" s="1"/>
  <c r="I185" i="24"/>
  <c r="H185" i="24"/>
  <c r="E185" i="24"/>
  <c r="D185" i="24"/>
  <c r="G185" i="24" s="1"/>
  <c r="E184" i="24"/>
  <c r="D184" i="24"/>
  <c r="E183" i="24"/>
  <c r="D183" i="24"/>
  <c r="H183" i="24" s="1"/>
  <c r="I182" i="24"/>
  <c r="H182" i="24"/>
  <c r="G182" i="24"/>
  <c r="E182" i="24"/>
  <c r="D182" i="24"/>
  <c r="E181" i="24"/>
  <c r="D181" i="24"/>
  <c r="I180" i="24"/>
  <c r="G180" i="24"/>
  <c r="E180" i="24"/>
  <c r="D180" i="24"/>
  <c r="H180" i="24" s="1"/>
  <c r="G179" i="24"/>
  <c r="E179" i="24"/>
  <c r="D179" i="24"/>
  <c r="E178" i="24"/>
  <c r="D178" i="24"/>
  <c r="I178" i="24" s="1"/>
  <c r="I177" i="24"/>
  <c r="H177" i="24"/>
  <c r="E177" i="24"/>
  <c r="D177" i="24"/>
  <c r="G177" i="24" s="1"/>
  <c r="E176" i="24"/>
  <c r="D176" i="24"/>
  <c r="I175" i="24"/>
  <c r="E175" i="24"/>
  <c r="D175" i="24"/>
  <c r="H175" i="24" s="1"/>
  <c r="I174" i="24"/>
  <c r="H174" i="24"/>
  <c r="G174" i="24"/>
  <c r="E174" i="24"/>
  <c r="D174" i="24"/>
  <c r="E173" i="24"/>
  <c r="D173" i="24"/>
  <c r="I172" i="24"/>
  <c r="G172" i="24"/>
  <c r="E172" i="24"/>
  <c r="D172" i="24"/>
  <c r="H172" i="24" s="1"/>
  <c r="G171" i="24"/>
  <c r="E171" i="24"/>
  <c r="D171" i="24"/>
  <c r="E170" i="24"/>
  <c r="D170" i="24"/>
  <c r="I170" i="24" s="1"/>
  <c r="I169" i="24"/>
  <c r="H169" i="24"/>
  <c r="E169" i="24"/>
  <c r="D169" i="24"/>
  <c r="G169" i="24" s="1"/>
  <c r="E168" i="24"/>
  <c r="D168" i="24"/>
  <c r="E167" i="24"/>
  <c r="D167" i="24"/>
  <c r="H167" i="24" s="1"/>
  <c r="I166" i="24"/>
  <c r="H166" i="24"/>
  <c r="G166" i="24"/>
  <c r="E166" i="24"/>
  <c r="D166" i="24"/>
  <c r="E165" i="24"/>
  <c r="D165" i="24"/>
  <c r="I164" i="24"/>
  <c r="G164" i="24"/>
  <c r="E164" i="24"/>
  <c r="D164" i="24"/>
  <c r="H164" i="24" s="1"/>
  <c r="G163" i="24"/>
  <c r="E163" i="24"/>
  <c r="D163" i="24"/>
  <c r="E162" i="24"/>
  <c r="D162" i="24"/>
  <c r="I162" i="24" s="1"/>
  <c r="I161" i="24"/>
  <c r="H161" i="24"/>
  <c r="E161" i="24"/>
  <c r="D161" i="24"/>
  <c r="G161" i="24" s="1"/>
  <c r="E160" i="24"/>
  <c r="D160" i="24"/>
  <c r="E159" i="24"/>
  <c r="D159" i="24"/>
  <c r="H159" i="24" s="1"/>
  <c r="I158" i="24"/>
  <c r="H158" i="24"/>
  <c r="G158" i="24"/>
  <c r="E158" i="24"/>
  <c r="D158" i="24"/>
  <c r="E157" i="24"/>
  <c r="D157" i="24"/>
  <c r="I156" i="24"/>
  <c r="G156" i="24"/>
  <c r="E156" i="24"/>
  <c r="D156" i="24"/>
  <c r="H156" i="24" s="1"/>
  <c r="E155" i="24"/>
  <c r="G155" i="24" s="1"/>
  <c r="D155" i="24"/>
  <c r="E154" i="24"/>
  <c r="D154" i="24"/>
  <c r="I154" i="24" s="1"/>
  <c r="I153" i="24"/>
  <c r="H153" i="24"/>
  <c r="E153" i="24"/>
  <c r="D153" i="24"/>
  <c r="G153" i="24" s="1"/>
  <c r="H152" i="24"/>
  <c r="E152" i="24"/>
  <c r="D152" i="24"/>
  <c r="E151" i="24"/>
  <c r="D151" i="24"/>
  <c r="I150" i="24"/>
  <c r="H150" i="24"/>
  <c r="G150" i="24"/>
  <c r="E150" i="24"/>
  <c r="D150" i="24"/>
  <c r="G149" i="24"/>
  <c r="E149" i="24"/>
  <c r="D149" i="24"/>
  <c r="I148" i="24"/>
  <c r="G148" i="24"/>
  <c r="E148" i="24"/>
  <c r="D148" i="24"/>
  <c r="H148" i="24" s="1"/>
  <c r="I147" i="24"/>
  <c r="E147" i="24"/>
  <c r="H147" i="24" s="1"/>
  <c r="D147" i="24"/>
  <c r="E146" i="24"/>
  <c r="D146" i="24"/>
  <c r="I146" i="24" s="1"/>
  <c r="I145" i="24"/>
  <c r="H145" i="24"/>
  <c r="E145" i="24"/>
  <c r="D145" i="24"/>
  <c r="G145" i="24" s="1"/>
  <c r="E144" i="24"/>
  <c r="D144" i="24"/>
  <c r="E143" i="24"/>
  <c r="D143" i="24"/>
  <c r="I142" i="24"/>
  <c r="H142" i="24"/>
  <c r="G142" i="24"/>
  <c r="E142" i="24"/>
  <c r="D142" i="24"/>
  <c r="G141" i="24"/>
  <c r="E141" i="24"/>
  <c r="D141" i="24"/>
  <c r="I140" i="24"/>
  <c r="G140" i="24"/>
  <c r="E140" i="24"/>
  <c r="D140" i="24"/>
  <c r="H140" i="24" s="1"/>
  <c r="E139" i="24"/>
  <c r="H139" i="24" s="1"/>
  <c r="D139" i="24"/>
  <c r="E138" i="24"/>
  <c r="D138" i="24"/>
  <c r="I137" i="24"/>
  <c r="H137" i="24"/>
  <c r="E137" i="24"/>
  <c r="D137" i="24"/>
  <c r="G137" i="24" s="1"/>
  <c r="H136" i="24"/>
  <c r="E136" i="24"/>
  <c r="D136" i="24"/>
  <c r="E135" i="24"/>
  <c r="D135" i="24"/>
  <c r="I134" i="24"/>
  <c r="H134" i="24"/>
  <c r="G134" i="24"/>
  <c r="E134" i="24"/>
  <c r="D134" i="24"/>
  <c r="G133" i="24"/>
  <c r="E133" i="24"/>
  <c r="D133" i="24"/>
  <c r="I132" i="24"/>
  <c r="G132" i="24"/>
  <c r="E132" i="24"/>
  <c r="D132" i="24"/>
  <c r="H132" i="24" s="1"/>
  <c r="I131" i="24"/>
  <c r="G131" i="24"/>
  <c r="E131" i="24"/>
  <c r="H131" i="24" s="1"/>
  <c r="D131" i="24"/>
  <c r="E130" i="24"/>
  <c r="D130" i="24"/>
  <c r="I129" i="24"/>
  <c r="H129" i="24"/>
  <c r="E129" i="24"/>
  <c r="D129" i="24"/>
  <c r="G129" i="24" s="1"/>
  <c r="H128" i="24"/>
  <c r="E128" i="24"/>
  <c r="D128" i="24"/>
  <c r="E127" i="24"/>
  <c r="D127" i="24"/>
  <c r="I126" i="24"/>
  <c r="H126" i="24"/>
  <c r="G126" i="24"/>
  <c r="E126" i="24"/>
  <c r="D126" i="24"/>
  <c r="E125" i="24"/>
  <c r="D125" i="24"/>
  <c r="I124" i="24"/>
  <c r="G124" i="24"/>
  <c r="E124" i="24"/>
  <c r="D124" i="24"/>
  <c r="H124" i="24" s="1"/>
  <c r="I123" i="24"/>
  <c r="G123" i="24"/>
  <c r="E123" i="24"/>
  <c r="H123" i="24" s="1"/>
  <c r="D123" i="24"/>
  <c r="E122" i="24"/>
  <c r="D122" i="24"/>
  <c r="I121" i="24"/>
  <c r="H121" i="24"/>
  <c r="E121" i="24"/>
  <c r="D121" i="24"/>
  <c r="G121" i="24" s="1"/>
  <c r="I120" i="24"/>
  <c r="E120" i="24"/>
  <c r="H120" i="24" s="1"/>
  <c r="D120" i="24"/>
  <c r="E119" i="24"/>
  <c r="D119" i="24"/>
  <c r="I118" i="24"/>
  <c r="H118" i="24"/>
  <c r="G118" i="24"/>
  <c r="E118" i="24"/>
  <c r="D118" i="24"/>
  <c r="G117" i="24"/>
  <c r="E117" i="24"/>
  <c r="D117" i="24"/>
  <c r="I116" i="24"/>
  <c r="G116" i="24"/>
  <c r="E116" i="24"/>
  <c r="D116" i="24"/>
  <c r="H116" i="24" s="1"/>
  <c r="I115" i="24"/>
  <c r="E115" i="24"/>
  <c r="H115" i="24" s="1"/>
  <c r="D115" i="24"/>
  <c r="E114" i="24"/>
  <c r="D114" i="24"/>
  <c r="I114" i="24" s="1"/>
  <c r="I113" i="24"/>
  <c r="H113" i="24"/>
  <c r="E113" i="24"/>
  <c r="D113" i="24"/>
  <c r="G113" i="24" s="1"/>
  <c r="H112" i="24"/>
  <c r="E112" i="24"/>
  <c r="D112" i="24"/>
  <c r="E111" i="24"/>
  <c r="D111" i="24"/>
  <c r="I110" i="24"/>
  <c r="H110" i="24"/>
  <c r="G110" i="24"/>
  <c r="E110" i="24"/>
  <c r="D110" i="24"/>
  <c r="I109" i="24"/>
  <c r="E109" i="24"/>
  <c r="D109" i="24"/>
  <c r="H109" i="24" s="1"/>
  <c r="I108" i="24"/>
  <c r="G108" i="24"/>
  <c r="E108" i="24"/>
  <c r="D108" i="24"/>
  <c r="H108" i="24" s="1"/>
  <c r="I107" i="24"/>
  <c r="G107" i="24"/>
  <c r="E107" i="24"/>
  <c r="H107" i="24" s="1"/>
  <c r="D107" i="24"/>
  <c r="E106" i="24"/>
  <c r="D106" i="24"/>
  <c r="I105" i="24"/>
  <c r="H105" i="24"/>
  <c r="E105" i="24"/>
  <c r="D105" i="24"/>
  <c r="G105" i="24" s="1"/>
  <c r="E104" i="24"/>
  <c r="D104" i="24"/>
  <c r="H104" i="24" s="1"/>
  <c r="E103" i="24"/>
  <c r="D103" i="24"/>
  <c r="I102" i="24"/>
  <c r="H102" i="24"/>
  <c r="G102" i="24"/>
  <c r="E102" i="24"/>
  <c r="D102" i="24"/>
  <c r="G101" i="24"/>
  <c r="E101" i="24"/>
  <c r="D101" i="24"/>
  <c r="I100" i="24"/>
  <c r="G100" i="24"/>
  <c r="E100" i="24"/>
  <c r="D100" i="24"/>
  <c r="H100" i="24" s="1"/>
  <c r="I99" i="24"/>
  <c r="G99" i="24"/>
  <c r="E99" i="24"/>
  <c r="H99" i="24" s="1"/>
  <c r="D99" i="24"/>
  <c r="I98" i="24"/>
  <c r="E98" i="24"/>
  <c r="D98" i="24"/>
  <c r="I97" i="24"/>
  <c r="H97" i="24"/>
  <c r="E97" i="24"/>
  <c r="D97" i="24"/>
  <c r="G97" i="24" s="1"/>
  <c r="H96" i="24"/>
  <c r="E96" i="24"/>
  <c r="D96" i="24"/>
  <c r="E95" i="24"/>
  <c r="D95" i="24"/>
  <c r="I94" i="24"/>
  <c r="H94" i="24"/>
  <c r="G94" i="24"/>
  <c r="E94" i="24"/>
  <c r="D94" i="24"/>
  <c r="G93" i="24"/>
  <c r="E93" i="24"/>
  <c r="D93" i="24"/>
  <c r="I92" i="24"/>
  <c r="G92" i="24"/>
  <c r="E92" i="24"/>
  <c r="D92" i="24"/>
  <c r="H92" i="24" s="1"/>
  <c r="I91" i="24"/>
  <c r="G91" i="24"/>
  <c r="E91" i="24"/>
  <c r="H91" i="24" s="1"/>
  <c r="D91" i="24"/>
  <c r="E90" i="24"/>
  <c r="D90" i="24"/>
  <c r="I90" i="24" s="1"/>
  <c r="I89" i="24"/>
  <c r="H89" i="24"/>
  <c r="E89" i="24"/>
  <c r="D89" i="24"/>
  <c r="G89" i="24" s="1"/>
  <c r="E88" i="24"/>
  <c r="D88" i="24"/>
  <c r="I87" i="24"/>
  <c r="E87" i="24"/>
  <c r="D87" i="24"/>
  <c r="I55" i="24"/>
  <c r="G44" i="23" s="1"/>
  <c r="H55" i="24"/>
  <c r="G55" i="24"/>
  <c r="D55" i="24"/>
  <c r="I54" i="24"/>
  <c r="E54" i="24"/>
  <c r="D54" i="24"/>
  <c r="I53" i="24"/>
  <c r="H53" i="24"/>
  <c r="D53" i="24"/>
  <c r="G53" i="24" s="1"/>
  <c r="G52" i="24"/>
  <c r="D52" i="24"/>
  <c r="I52" i="24" s="1"/>
  <c r="G40" i="23" s="1"/>
  <c r="I51" i="24"/>
  <c r="H51" i="24"/>
  <c r="E51" i="24"/>
  <c r="G51" i="24" s="1"/>
  <c r="D51" i="24"/>
  <c r="H50" i="24"/>
  <c r="D50" i="24"/>
  <c r="I49" i="24"/>
  <c r="G36" i="23" s="1"/>
  <c r="G49" i="24"/>
  <c r="D49" i="24"/>
  <c r="H49" i="24" s="1"/>
  <c r="I48" i="24"/>
  <c r="J48" i="24" s="1"/>
  <c r="E48" i="24"/>
  <c r="H48" i="24" s="1"/>
  <c r="D48" i="24"/>
  <c r="H47" i="24"/>
  <c r="D47" i="24"/>
  <c r="G47" i="24" s="1"/>
  <c r="D46" i="24"/>
  <c r="H46" i="24" s="1"/>
  <c r="I45" i="24"/>
  <c r="E45" i="24"/>
  <c r="D45" i="24"/>
  <c r="D44" i="24"/>
  <c r="H44" i="24" s="1"/>
  <c r="G43" i="24"/>
  <c r="H43" i="24" s="1"/>
  <c r="I42" i="24"/>
  <c r="E42" i="24"/>
  <c r="H42" i="24" s="1"/>
  <c r="D41" i="24"/>
  <c r="I40" i="24"/>
  <c r="H40" i="24"/>
  <c r="G40" i="24"/>
  <c r="D40" i="24"/>
  <c r="D39" i="24"/>
  <c r="I38" i="24"/>
  <c r="H38" i="24"/>
  <c r="G38" i="24"/>
  <c r="D38" i="24"/>
  <c r="D37" i="24"/>
  <c r="I36" i="24"/>
  <c r="H36" i="24"/>
  <c r="G36" i="24"/>
  <c r="D36" i="24"/>
  <c r="D35" i="24"/>
  <c r="I34" i="24"/>
  <c r="H34" i="24"/>
  <c r="G34" i="24"/>
  <c r="D34" i="24"/>
  <c r="H32" i="24"/>
  <c r="I32" i="24" s="1"/>
  <c r="G24" i="23" s="1"/>
  <c r="G32" i="24"/>
  <c r="I31" i="24"/>
  <c r="H31" i="24"/>
  <c r="I30" i="24"/>
  <c r="H30" i="24"/>
  <c r="G30" i="24"/>
  <c r="D30" i="24"/>
  <c r="D29" i="24"/>
  <c r="I28" i="24"/>
  <c r="H28" i="24"/>
  <c r="G28" i="24"/>
  <c r="D28" i="24"/>
  <c r="H27" i="24"/>
  <c r="D27" i="24"/>
  <c r="I26" i="24"/>
  <c r="H26" i="24"/>
  <c r="G26" i="24"/>
  <c r="D26" i="24"/>
  <c r="H25" i="24"/>
  <c r="D25" i="24"/>
  <c r="I24" i="24"/>
  <c r="H24" i="24"/>
  <c r="G24" i="24"/>
  <c r="D24" i="24"/>
  <c r="D23" i="24"/>
  <c r="H23" i="24" s="1"/>
  <c r="I22" i="24"/>
  <c r="G21" i="23" s="1"/>
  <c r="H22" i="24"/>
  <c r="G22" i="24"/>
  <c r="D22" i="24"/>
  <c r="E20" i="24"/>
  <c r="G20" i="24" s="1"/>
  <c r="G19" i="24"/>
  <c r="D19" i="24"/>
  <c r="H19" i="24" s="1"/>
  <c r="H18" i="24"/>
  <c r="G18" i="24"/>
  <c r="D18" i="24"/>
  <c r="H17" i="24"/>
  <c r="G17" i="24"/>
  <c r="D17" i="24"/>
  <c r="D16" i="24"/>
  <c r="G16" i="24" s="1"/>
  <c r="H15" i="24"/>
  <c r="D15" i="24"/>
  <c r="G15" i="24" s="1"/>
  <c r="D14" i="24"/>
  <c r="D13" i="24"/>
  <c r="G13" i="24" s="1"/>
  <c r="I12" i="24"/>
  <c r="H12" i="24"/>
  <c r="G12" i="24"/>
  <c r="D12" i="24"/>
  <c r="H9" i="24"/>
  <c r="E9" i="24"/>
  <c r="G9" i="24" s="1"/>
  <c r="C4" i="24"/>
  <c r="C3" i="24"/>
  <c r="K54" i="23"/>
  <c r="I54" i="23"/>
  <c r="H54" i="23"/>
  <c r="G54" i="23"/>
  <c r="C54" i="23"/>
  <c r="I53" i="23"/>
  <c r="G53" i="23"/>
  <c r="F53" i="23"/>
  <c r="D53" i="23"/>
  <c r="C53" i="23"/>
  <c r="I52" i="23"/>
  <c r="G52" i="23"/>
  <c r="F52" i="23"/>
  <c r="D52" i="23"/>
  <c r="C52" i="23"/>
  <c r="E51" i="23"/>
  <c r="K51" i="23" s="1"/>
  <c r="D51" i="23"/>
  <c r="C51" i="23"/>
  <c r="B51" i="23"/>
  <c r="K50" i="23"/>
  <c r="I50" i="23"/>
  <c r="G50" i="23"/>
  <c r="C50" i="23"/>
  <c r="I49" i="23"/>
  <c r="G49" i="23"/>
  <c r="F49" i="23"/>
  <c r="C49" i="23"/>
  <c r="I48" i="23"/>
  <c r="G48" i="23"/>
  <c r="F48" i="23"/>
  <c r="C48" i="23"/>
  <c r="E47" i="23"/>
  <c r="D47" i="23"/>
  <c r="C47" i="23"/>
  <c r="B47" i="23"/>
  <c r="I46" i="23"/>
  <c r="C46" i="23"/>
  <c r="I45" i="23"/>
  <c r="K44" i="23"/>
  <c r="I44" i="23"/>
  <c r="C44" i="23"/>
  <c r="B44" i="23"/>
  <c r="D43" i="23"/>
  <c r="D44" i="23" s="1"/>
  <c r="C43" i="23"/>
  <c r="B43" i="23"/>
  <c r="B41" i="23"/>
  <c r="I40" i="23"/>
  <c r="D40" i="23"/>
  <c r="C40" i="23"/>
  <c r="B40" i="23"/>
  <c r="K40" i="23" s="1"/>
  <c r="D39" i="23"/>
  <c r="C39" i="23"/>
  <c r="B39" i="23"/>
  <c r="I37" i="23"/>
  <c r="C37" i="23"/>
  <c r="I36" i="23"/>
  <c r="C36" i="23"/>
  <c r="B36" i="23"/>
  <c r="D35" i="23"/>
  <c r="D36" i="23" s="1"/>
  <c r="C35" i="23"/>
  <c r="B35" i="23"/>
  <c r="I32" i="23"/>
  <c r="D32" i="23"/>
  <c r="C32" i="23"/>
  <c r="B32" i="23"/>
  <c r="K32" i="23" s="1"/>
  <c r="D31" i="23"/>
  <c r="C31" i="23"/>
  <c r="B31" i="23"/>
  <c r="I29" i="23"/>
  <c r="C29" i="23"/>
  <c r="I28" i="23"/>
  <c r="D28" i="23"/>
  <c r="I25" i="23"/>
  <c r="I24" i="23"/>
  <c r="D24" i="23"/>
  <c r="D25" i="23" s="1"/>
  <c r="I21" i="23"/>
  <c r="I20" i="23"/>
  <c r="H20" i="23"/>
  <c r="D20" i="23"/>
  <c r="I16" i="23"/>
  <c r="B16" i="23"/>
  <c r="D16" i="23"/>
  <c r="B15" i="23"/>
  <c r="L10" i="23"/>
  <c r="B6" i="23"/>
  <c r="B3" i="23"/>
  <c r="B2" i="23"/>
  <c r="B1" i="23"/>
  <c r="B12" i="22"/>
  <c r="G50" i="22"/>
  <c r="G49" i="22"/>
  <c r="I48" i="22"/>
  <c r="O48" i="22" s="1"/>
  <c r="H48" i="22"/>
  <c r="S48" i="22" s="1"/>
  <c r="T48" i="22" s="1"/>
  <c r="G48" i="22"/>
  <c r="F48" i="22"/>
  <c r="L48" i="22" s="1"/>
  <c r="M48" i="22" s="1"/>
  <c r="E48" i="22"/>
  <c r="D48" i="22"/>
  <c r="C48" i="22"/>
  <c r="J48" i="22" s="1"/>
  <c r="K48" i="22" s="1"/>
  <c r="P48" i="22" s="1"/>
  <c r="B48" i="22"/>
  <c r="G46" i="22"/>
  <c r="G45" i="22"/>
  <c r="O44" i="22"/>
  <c r="N44" i="22"/>
  <c r="I44" i="22"/>
  <c r="H44" i="22"/>
  <c r="S44" i="22" s="1"/>
  <c r="T44" i="22" s="1"/>
  <c r="G44" i="22"/>
  <c r="F44" i="22"/>
  <c r="L44" i="22" s="1"/>
  <c r="M44" i="22" s="1"/>
  <c r="E44" i="22"/>
  <c r="D44" i="22"/>
  <c r="C44" i="22"/>
  <c r="J44" i="22" s="1"/>
  <c r="K44" i="22" s="1"/>
  <c r="P44" i="22" s="1"/>
  <c r="B44" i="22"/>
  <c r="G42" i="22"/>
  <c r="G40" i="22" s="1"/>
  <c r="N40" i="22"/>
  <c r="I40" i="22"/>
  <c r="O40" i="22" s="1"/>
  <c r="H40" i="22"/>
  <c r="F40" i="22"/>
  <c r="E40" i="22"/>
  <c r="D40" i="22"/>
  <c r="L40" i="22" s="1"/>
  <c r="M40" i="22" s="1"/>
  <c r="C40" i="22"/>
  <c r="J40" i="22" s="1"/>
  <c r="K40" i="22" s="1"/>
  <c r="P40" i="22" s="1"/>
  <c r="B40" i="22"/>
  <c r="O36" i="22"/>
  <c r="J36" i="22"/>
  <c r="K36" i="22" s="1"/>
  <c r="P36" i="22" s="1"/>
  <c r="I36" i="22"/>
  <c r="N36" i="22" s="1"/>
  <c r="H36" i="22"/>
  <c r="S36" i="22" s="1"/>
  <c r="T36" i="22" s="1"/>
  <c r="G36" i="22"/>
  <c r="F36" i="22"/>
  <c r="L36" i="22" s="1"/>
  <c r="M36" i="22" s="1"/>
  <c r="E36" i="22"/>
  <c r="D36" i="22"/>
  <c r="C36" i="22"/>
  <c r="B36" i="22"/>
  <c r="S32" i="22"/>
  <c r="T32" i="22" s="1"/>
  <c r="N32" i="22"/>
  <c r="I32" i="22"/>
  <c r="O32" i="22" s="1"/>
  <c r="H32" i="22"/>
  <c r="Q32" i="22" s="1"/>
  <c r="R32" i="22" s="1"/>
  <c r="U32" i="22" s="1"/>
  <c r="G32" i="22"/>
  <c r="F32" i="22"/>
  <c r="L32" i="22" s="1"/>
  <c r="M32" i="22" s="1"/>
  <c r="E32" i="22"/>
  <c r="D32" i="22"/>
  <c r="C32" i="22"/>
  <c r="J32" i="22" s="1"/>
  <c r="K32" i="22" s="1"/>
  <c r="P32" i="22" s="1"/>
  <c r="B32" i="22"/>
  <c r="O28" i="22"/>
  <c r="J28" i="22"/>
  <c r="K28" i="22" s="1"/>
  <c r="P28" i="22" s="1"/>
  <c r="I28" i="22"/>
  <c r="N28" i="22" s="1"/>
  <c r="H28" i="22"/>
  <c r="S28" i="22" s="1"/>
  <c r="T28" i="22" s="1"/>
  <c r="G28" i="22"/>
  <c r="F28" i="22"/>
  <c r="L28" i="22" s="1"/>
  <c r="M28" i="22" s="1"/>
  <c r="E28" i="22"/>
  <c r="D28" i="22"/>
  <c r="C28" i="22"/>
  <c r="B28" i="22"/>
  <c r="I24" i="22"/>
  <c r="N24" i="22" s="1"/>
  <c r="O24" i="22" s="1"/>
  <c r="H24" i="22"/>
  <c r="S24" i="22" s="1"/>
  <c r="T24" i="22" s="1"/>
  <c r="G24" i="22"/>
  <c r="F24" i="22"/>
  <c r="E24" i="22"/>
  <c r="D24" i="22"/>
  <c r="L24" i="22" s="1"/>
  <c r="M24" i="22" s="1"/>
  <c r="C24" i="22"/>
  <c r="B25" i="22"/>
  <c r="I20" i="22"/>
  <c r="H20" i="22"/>
  <c r="S20" i="22" s="1"/>
  <c r="T20" i="22" s="1"/>
  <c r="G20" i="22"/>
  <c r="F20" i="22"/>
  <c r="E20" i="22"/>
  <c r="D20" i="22"/>
  <c r="C20" i="22"/>
  <c r="J20" i="22" s="1"/>
  <c r="K20" i="22" s="1"/>
  <c r="B17" i="22"/>
  <c r="I16" i="22"/>
  <c r="H16" i="22"/>
  <c r="S16" i="22" s="1"/>
  <c r="T16" i="22" s="1"/>
  <c r="G16" i="22"/>
  <c r="F16" i="22"/>
  <c r="E16" i="22"/>
  <c r="D16" i="22"/>
  <c r="C16" i="22"/>
  <c r="J16" i="22" s="1"/>
  <c r="K16" i="22" s="1"/>
  <c r="G15" i="22"/>
  <c r="I12" i="22"/>
  <c r="H12" i="22"/>
  <c r="Q12" i="22" s="1"/>
  <c r="R12" i="22" s="1"/>
  <c r="G12" i="22"/>
  <c r="F12" i="22"/>
  <c r="E12" i="22"/>
  <c r="D12" i="22"/>
  <c r="L12" i="22" s="1"/>
  <c r="M12" i="22" s="1"/>
  <c r="C12" i="22"/>
  <c r="J12" i="22" s="1"/>
  <c r="K12" i="22" s="1"/>
  <c r="A5" i="22"/>
  <c r="A3" i="22"/>
  <c r="A2" i="22"/>
  <c r="A1" i="22"/>
  <c r="G42" i="24" l="1"/>
  <c r="H20" i="24"/>
  <c r="I39" i="24"/>
  <c r="H39" i="24"/>
  <c r="G39" i="24"/>
  <c r="I213" i="24"/>
  <c r="H213" i="24"/>
  <c r="G213" i="24"/>
  <c r="G33" i="24"/>
  <c r="H33" i="24" s="1"/>
  <c r="I33" i="24" s="1"/>
  <c r="G25" i="23" s="1"/>
  <c r="H16" i="24"/>
  <c r="I25" i="24"/>
  <c r="G25" i="24"/>
  <c r="G48" i="24"/>
  <c r="H54" i="24"/>
  <c r="I106" i="24"/>
  <c r="G115" i="24"/>
  <c r="G120" i="24"/>
  <c r="I122" i="24"/>
  <c r="I141" i="24"/>
  <c r="H141" i="24"/>
  <c r="H143" i="24"/>
  <c r="G143" i="24"/>
  <c r="I143" i="24"/>
  <c r="I179" i="24"/>
  <c r="H179" i="24"/>
  <c r="H192" i="24"/>
  <c r="I192" i="24"/>
  <c r="G192" i="24"/>
  <c r="I205" i="24"/>
  <c r="H205" i="24"/>
  <c r="G205" i="24"/>
  <c r="I299" i="24"/>
  <c r="H299" i="24"/>
  <c r="G313" i="24"/>
  <c r="I313" i="24"/>
  <c r="H313" i="24"/>
  <c r="I344" i="24"/>
  <c r="H344" i="24"/>
  <c r="H384" i="24"/>
  <c r="G384" i="24"/>
  <c r="I408" i="24"/>
  <c r="H408" i="24"/>
  <c r="G408" i="24"/>
  <c r="I488" i="24"/>
  <c r="H488" i="24"/>
  <c r="G488" i="24"/>
  <c r="I506" i="24"/>
  <c r="H506" i="24"/>
  <c r="G506" i="24"/>
  <c r="I525" i="24"/>
  <c r="H525" i="24"/>
  <c r="G525" i="24"/>
  <c r="I530" i="24"/>
  <c r="H530" i="24"/>
  <c r="G530" i="24"/>
  <c r="I511" i="24"/>
  <c r="H511" i="24"/>
  <c r="G511" i="24"/>
  <c r="I187" i="24"/>
  <c r="H187" i="24"/>
  <c r="G11" i="24"/>
  <c r="I88" i="24"/>
  <c r="G88" i="24"/>
  <c r="I144" i="24"/>
  <c r="G144" i="24"/>
  <c r="G187" i="24"/>
  <c r="I237" i="24"/>
  <c r="H237" i="24"/>
  <c r="G237" i="24"/>
  <c r="I339" i="24"/>
  <c r="H339" i="24"/>
  <c r="G339" i="24"/>
  <c r="I387" i="24"/>
  <c r="H387" i="24"/>
  <c r="G401" i="24"/>
  <c r="I401" i="24"/>
  <c r="H401" i="24"/>
  <c r="G483" i="24"/>
  <c r="G486" i="24"/>
  <c r="I486" i="24"/>
  <c r="H486" i="24"/>
  <c r="H492" i="24"/>
  <c r="I492" i="24"/>
  <c r="G492" i="24"/>
  <c r="H11" i="24"/>
  <c r="I11" i="24" s="1"/>
  <c r="G17" i="23" s="1"/>
  <c r="H13" i="24"/>
  <c r="I46" i="24"/>
  <c r="G32" i="23" s="1"/>
  <c r="I93" i="24"/>
  <c r="H93" i="24"/>
  <c r="H95" i="24"/>
  <c r="G95" i="24"/>
  <c r="I95" i="24"/>
  <c r="H111" i="24"/>
  <c r="G111" i="24"/>
  <c r="I111" i="24"/>
  <c r="I130" i="24"/>
  <c r="I139" i="24"/>
  <c r="I149" i="24"/>
  <c r="H149" i="24"/>
  <c r="H151" i="24"/>
  <c r="G151" i="24"/>
  <c r="I151" i="24"/>
  <c r="I211" i="24"/>
  <c r="H211" i="24"/>
  <c r="I224" i="24"/>
  <c r="H224" i="24"/>
  <c r="G224" i="24"/>
  <c r="I232" i="24"/>
  <c r="H232" i="24"/>
  <c r="G232" i="24"/>
  <c r="I240" i="24"/>
  <c r="H240" i="24"/>
  <c r="G240" i="24"/>
  <c r="I248" i="24"/>
  <c r="H248" i="24"/>
  <c r="G248" i="24"/>
  <c r="I256" i="24"/>
  <c r="H256" i="24"/>
  <c r="G256" i="24"/>
  <c r="I269" i="24"/>
  <c r="H269" i="24"/>
  <c r="G269" i="24"/>
  <c r="H308" i="24"/>
  <c r="I308" i="24"/>
  <c r="G308" i="24"/>
  <c r="I382" i="24"/>
  <c r="H382" i="24"/>
  <c r="G382" i="24"/>
  <c r="G387" i="24"/>
  <c r="I422" i="24"/>
  <c r="H422" i="24"/>
  <c r="G422" i="24"/>
  <c r="I434" i="24"/>
  <c r="H434" i="24"/>
  <c r="G434" i="24"/>
  <c r="I443" i="24"/>
  <c r="H443" i="24"/>
  <c r="H637" i="24"/>
  <c r="G637" i="24"/>
  <c r="I104" i="24"/>
  <c r="G104" i="24"/>
  <c r="H503" i="24"/>
  <c r="K47" i="23"/>
  <c r="I125" i="24"/>
  <c r="H125" i="24"/>
  <c r="I229" i="24"/>
  <c r="H229" i="24"/>
  <c r="G229" i="24"/>
  <c r="I261" i="24"/>
  <c r="H261" i="24"/>
  <c r="G261" i="24"/>
  <c r="I358" i="24"/>
  <c r="H358" i="24"/>
  <c r="G358" i="24"/>
  <c r="H14" i="24"/>
  <c r="G14" i="24"/>
  <c r="G21" i="24"/>
  <c r="I29" i="24"/>
  <c r="G29" i="24"/>
  <c r="G31" i="24"/>
  <c r="I37" i="24"/>
  <c r="H37" i="24"/>
  <c r="G37" i="24"/>
  <c r="H88" i="24"/>
  <c r="H98" i="24"/>
  <c r="G109" i="24"/>
  <c r="G125" i="24"/>
  <c r="I128" i="24"/>
  <c r="G128" i="24"/>
  <c r="H144" i="24"/>
  <c r="I227" i="24"/>
  <c r="H227" i="24"/>
  <c r="I235" i="24"/>
  <c r="H235" i="24"/>
  <c r="I243" i="24"/>
  <c r="H243" i="24"/>
  <c r="I251" i="24"/>
  <c r="H251" i="24"/>
  <c r="I259" i="24"/>
  <c r="H259" i="24"/>
  <c r="I264" i="24"/>
  <c r="H264" i="24"/>
  <c r="G264" i="24"/>
  <c r="I272" i="24"/>
  <c r="H272" i="24"/>
  <c r="G272" i="24"/>
  <c r="I277" i="24"/>
  <c r="H277" i="24"/>
  <c r="G277" i="24"/>
  <c r="H285" i="24"/>
  <c r="G285" i="24"/>
  <c r="I322" i="24"/>
  <c r="H322" i="24"/>
  <c r="G322" i="24"/>
  <c r="I327" i="24"/>
  <c r="H327" i="24"/>
  <c r="G327" i="24"/>
  <c r="I334" i="24"/>
  <c r="H334" i="24"/>
  <c r="G334" i="24"/>
  <c r="H351" i="24"/>
  <c r="G351" i="24"/>
  <c r="H394" i="24"/>
  <c r="I415" i="24"/>
  <c r="H415" i="24"/>
  <c r="G415" i="24"/>
  <c r="I438" i="24"/>
  <c r="H438" i="24"/>
  <c r="G438" i="24"/>
  <c r="I477" i="24"/>
  <c r="H477" i="24"/>
  <c r="G477" i="24"/>
  <c r="I623" i="24"/>
  <c r="H623" i="24"/>
  <c r="G623" i="24"/>
  <c r="I642" i="24"/>
  <c r="H642" i="24"/>
  <c r="G642" i="24"/>
  <c r="D49" i="23"/>
  <c r="D48" i="23"/>
  <c r="H200" i="24"/>
  <c r="I200" i="24"/>
  <c r="G200" i="24"/>
  <c r="I363" i="24"/>
  <c r="H363" i="24"/>
  <c r="G363" i="24"/>
  <c r="I23" i="24"/>
  <c r="G23" i="24"/>
  <c r="G46" i="24"/>
  <c r="H127" i="24"/>
  <c r="G127" i="24"/>
  <c r="I127" i="24"/>
  <c r="G139" i="24"/>
  <c r="I203" i="24"/>
  <c r="H203" i="24"/>
  <c r="I216" i="24"/>
  <c r="H216" i="24"/>
  <c r="G216" i="24"/>
  <c r="I245" i="24"/>
  <c r="H245" i="24"/>
  <c r="G245" i="24"/>
  <c r="I370" i="24"/>
  <c r="H370" i="24"/>
  <c r="G370" i="24"/>
  <c r="H396" i="24"/>
  <c r="I396" i="24"/>
  <c r="G396" i="24"/>
  <c r="H21" i="24"/>
  <c r="I21" i="24" s="1"/>
  <c r="G20" i="23" s="1"/>
  <c r="H29" i="24"/>
  <c r="G44" i="24"/>
  <c r="I50" i="24"/>
  <c r="G37" i="23" s="1"/>
  <c r="G50" i="24"/>
  <c r="I96" i="24"/>
  <c r="G96" i="24"/>
  <c r="I112" i="24"/>
  <c r="G112" i="24"/>
  <c r="I133" i="24"/>
  <c r="H133" i="24"/>
  <c r="H135" i="24"/>
  <c r="G135" i="24"/>
  <c r="I135" i="24"/>
  <c r="G147" i="24"/>
  <c r="I152" i="24"/>
  <c r="G152" i="24"/>
  <c r="I157" i="24"/>
  <c r="H157" i="24"/>
  <c r="G157" i="24"/>
  <c r="I165" i="24"/>
  <c r="H165" i="24"/>
  <c r="G165" i="24"/>
  <c r="I173" i="24"/>
  <c r="G173" i="24"/>
  <c r="H173" i="24"/>
  <c r="G227" i="24"/>
  <c r="G235" i="24"/>
  <c r="I267" i="24"/>
  <c r="H267" i="24"/>
  <c r="I280" i="24"/>
  <c r="H280" i="24"/>
  <c r="G280" i="24"/>
  <c r="I293" i="24"/>
  <c r="H293" i="24"/>
  <c r="G293" i="24"/>
  <c r="I301" i="24"/>
  <c r="H301" i="24"/>
  <c r="G301" i="24"/>
  <c r="I306" i="24"/>
  <c r="H306" i="24"/>
  <c r="I346" i="24"/>
  <c r="H346" i="24"/>
  <c r="G346" i="24"/>
  <c r="H356" i="24"/>
  <c r="I356" i="24"/>
  <c r="G356" i="24"/>
  <c r="I365" i="24"/>
  <c r="H365" i="24"/>
  <c r="G365" i="24"/>
  <c r="H368" i="24"/>
  <c r="I410" i="24"/>
  <c r="H410" i="24"/>
  <c r="G410" i="24"/>
  <c r="H413" i="24"/>
  <c r="H420" i="24"/>
  <c r="I420" i="24"/>
  <c r="G420" i="24"/>
  <c r="I429" i="24"/>
  <c r="H429" i="24"/>
  <c r="G429" i="24"/>
  <c r="H432" i="24"/>
  <c r="I447" i="24"/>
  <c r="G447" i="24"/>
  <c r="H447" i="24"/>
  <c r="H459" i="24"/>
  <c r="G459" i="24"/>
  <c r="I462" i="24"/>
  <c r="H462" i="24"/>
  <c r="G462" i="24"/>
  <c r="I606" i="24"/>
  <c r="H606" i="24"/>
  <c r="G606" i="24"/>
  <c r="I630" i="24"/>
  <c r="H630" i="24"/>
  <c r="G630" i="24"/>
  <c r="H208" i="24"/>
  <c r="G208" i="24"/>
  <c r="I375" i="24"/>
  <c r="H375" i="24"/>
  <c r="G375" i="24"/>
  <c r="I221" i="24"/>
  <c r="H221" i="24"/>
  <c r="G221" i="24"/>
  <c r="I253" i="24"/>
  <c r="H253" i="24"/>
  <c r="G253" i="24"/>
  <c r="I27" i="24"/>
  <c r="G27" i="24"/>
  <c r="I41" i="24"/>
  <c r="H41" i="24"/>
  <c r="G41" i="24"/>
  <c r="H45" i="24"/>
  <c r="G45" i="24"/>
  <c r="I117" i="24"/>
  <c r="H117" i="24"/>
  <c r="H119" i="24"/>
  <c r="G119" i="24"/>
  <c r="I119" i="24"/>
  <c r="I138" i="24"/>
  <c r="I160" i="24"/>
  <c r="H160" i="24"/>
  <c r="G160" i="24"/>
  <c r="I168" i="24"/>
  <c r="H168" i="24"/>
  <c r="G168" i="24"/>
  <c r="I181" i="24"/>
  <c r="H181" i="24"/>
  <c r="G181" i="24"/>
  <c r="I275" i="24"/>
  <c r="H275" i="24"/>
  <c r="I283" i="24"/>
  <c r="H283" i="24"/>
  <c r="I288" i="24"/>
  <c r="H288" i="24"/>
  <c r="G288" i="24"/>
  <c r="H296" i="24"/>
  <c r="G296" i="24"/>
  <c r="I325" i="24"/>
  <c r="H325" i="24"/>
  <c r="H332" i="24"/>
  <c r="I332" i="24"/>
  <c r="G332" i="24"/>
  <c r="I341" i="24"/>
  <c r="H341" i="24"/>
  <c r="G341" i="24"/>
  <c r="G377" i="24"/>
  <c r="I377" i="24"/>
  <c r="H377" i="24"/>
  <c r="I389" i="24"/>
  <c r="H389" i="24"/>
  <c r="G389" i="24"/>
  <c r="G585" i="24"/>
  <c r="I585" i="24"/>
  <c r="H585" i="24"/>
  <c r="H604" i="24"/>
  <c r="G604" i="24"/>
  <c r="I195" i="24"/>
  <c r="H195" i="24"/>
  <c r="I427" i="24"/>
  <c r="H427" i="24"/>
  <c r="G427" i="24"/>
  <c r="G16" i="23"/>
  <c r="I35" i="24"/>
  <c r="H35" i="24"/>
  <c r="G35" i="24"/>
  <c r="H87" i="24"/>
  <c r="G87" i="24"/>
  <c r="I101" i="24"/>
  <c r="H101" i="24"/>
  <c r="H103" i="24"/>
  <c r="G103" i="24"/>
  <c r="I103" i="24"/>
  <c r="I136" i="24"/>
  <c r="G136" i="24"/>
  <c r="I155" i="24"/>
  <c r="H155" i="24"/>
  <c r="I163" i="24"/>
  <c r="H163" i="24"/>
  <c r="I171" i="24"/>
  <c r="H171" i="24"/>
  <c r="I176" i="24"/>
  <c r="H176" i="24"/>
  <c r="G176" i="24"/>
  <c r="I184" i="24"/>
  <c r="H184" i="24"/>
  <c r="G184" i="24"/>
  <c r="I189" i="24"/>
  <c r="G189" i="24"/>
  <c r="H189" i="24"/>
  <c r="H197" i="24"/>
  <c r="G197" i="24"/>
  <c r="I291" i="24"/>
  <c r="H291" i="24"/>
  <c r="I320" i="24"/>
  <c r="H320" i="24"/>
  <c r="G320" i="24"/>
  <c r="H436" i="24"/>
  <c r="I436" i="24"/>
  <c r="G436" i="24"/>
  <c r="I445" i="24"/>
  <c r="H445" i="24"/>
  <c r="G445" i="24"/>
  <c r="I457" i="24"/>
  <c r="H457" i="24"/>
  <c r="G473" i="24"/>
  <c r="H473" i="24"/>
  <c r="I473" i="24"/>
  <c r="I592" i="24"/>
  <c r="H592" i="24"/>
  <c r="G592" i="24"/>
  <c r="I43" i="24"/>
  <c r="G28" i="23" s="1"/>
  <c r="I159" i="24"/>
  <c r="I167" i="24"/>
  <c r="I183" i="24"/>
  <c r="I191" i="24"/>
  <c r="I199" i="24"/>
  <c r="I207" i="24"/>
  <c r="I215" i="24"/>
  <c r="I223" i="24"/>
  <c r="I231" i="24"/>
  <c r="I239" i="24"/>
  <c r="I247" i="24"/>
  <c r="I255" i="24"/>
  <c r="I271" i="24"/>
  <c r="I279" i="24"/>
  <c r="I287" i="24"/>
  <c r="I295" i="24"/>
  <c r="I311" i="24"/>
  <c r="I312" i="24"/>
  <c r="G337" i="24"/>
  <c r="I338" i="24"/>
  <c r="I350" i="24"/>
  <c r="G361" i="24"/>
  <c r="G364" i="24"/>
  <c r="I374" i="24"/>
  <c r="H380" i="24"/>
  <c r="I381" i="24"/>
  <c r="G383" i="24"/>
  <c r="H395" i="24"/>
  <c r="I399" i="24"/>
  <c r="I400" i="24"/>
  <c r="G425" i="24"/>
  <c r="I426" i="24"/>
  <c r="G435" i="24"/>
  <c r="H437" i="24"/>
  <c r="G441" i="24"/>
  <c r="I444" i="24"/>
  <c r="H453" i="24"/>
  <c r="H461" i="24"/>
  <c r="H466" i="24"/>
  <c r="G466" i="24"/>
  <c r="G476" i="24"/>
  <c r="I479" i="24"/>
  <c r="G479" i="24"/>
  <c r="I491" i="24"/>
  <c r="I578" i="24"/>
  <c r="I599" i="24"/>
  <c r="H599" i="24"/>
  <c r="G599" i="24"/>
  <c r="I613" i="24"/>
  <c r="H613" i="24"/>
  <c r="G613" i="24"/>
  <c r="I618" i="24"/>
  <c r="H618" i="24"/>
  <c r="G618" i="24"/>
  <c r="I656" i="24"/>
  <c r="H656" i="24"/>
  <c r="G656" i="24"/>
  <c r="I303" i="24"/>
  <c r="G329" i="24"/>
  <c r="H348" i="24"/>
  <c r="G353" i="24"/>
  <c r="I361" i="24"/>
  <c r="H372" i="24"/>
  <c r="I380" i="24"/>
  <c r="I391" i="24"/>
  <c r="H399" i="24"/>
  <c r="G417" i="24"/>
  <c r="I425" i="24"/>
  <c r="I441" i="24"/>
  <c r="I453" i="24"/>
  <c r="H455" i="24"/>
  <c r="H460" i="24"/>
  <c r="G460" i="24"/>
  <c r="G497" i="24"/>
  <c r="I497" i="24"/>
  <c r="H497" i="24"/>
  <c r="I518" i="24"/>
  <c r="H518" i="24"/>
  <c r="G518" i="24"/>
  <c r="I535" i="24"/>
  <c r="H535" i="24"/>
  <c r="G535" i="24"/>
  <c r="H549" i="24"/>
  <c r="G549" i="24"/>
  <c r="I616" i="24"/>
  <c r="H616" i="24"/>
  <c r="G616" i="24"/>
  <c r="G649" i="24"/>
  <c r="I649" i="24"/>
  <c r="H649" i="24"/>
  <c r="I684" i="24"/>
  <c r="H684" i="24"/>
  <c r="G684" i="24"/>
  <c r="H692" i="24"/>
  <c r="G692" i="24"/>
  <c r="G464" i="24"/>
  <c r="I471" i="24"/>
  <c r="H471" i="24"/>
  <c r="G471" i="24"/>
  <c r="H484" i="24"/>
  <c r="I484" i="24"/>
  <c r="G490" i="24"/>
  <c r="I504" i="24"/>
  <c r="H504" i="24"/>
  <c r="G504" i="24"/>
  <c r="G512" i="24"/>
  <c r="H516" i="24"/>
  <c r="G516" i="24"/>
  <c r="I533" i="24"/>
  <c r="I542" i="24"/>
  <c r="H542" i="24"/>
  <c r="G542" i="24"/>
  <c r="I554" i="24"/>
  <c r="H554" i="24"/>
  <c r="G554" i="24"/>
  <c r="I568" i="24"/>
  <c r="H568" i="24"/>
  <c r="G568" i="24"/>
  <c r="I611" i="24"/>
  <c r="H611" i="24"/>
  <c r="G611" i="24"/>
  <c r="H628" i="24"/>
  <c r="I628" i="24"/>
  <c r="G628" i="24"/>
  <c r="I640" i="24"/>
  <c r="I661" i="24"/>
  <c r="H661" i="24"/>
  <c r="G661" i="24"/>
  <c r="H668" i="24"/>
  <c r="I668" i="24"/>
  <c r="G668" i="24"/>
  <c r="H52" i="24"/>
  <c r="G54" i="24"/>
  <c r="G90" i="24"/>
  <c r="G98" i="24"/>
  <c r="G106" i="24"/>
  <c r="G114" i="24"/>
  <c r="G122" i="24"/>
  <c r="G130" i="24"/>
  <c r="G138" i="24"/>
  <c r="G146" i="24"/>
  <c r="G154" i="24"/>
  <c r="G162" i="24"/>
  <c r="G170" i="24"/>
  <c r="G178" i="24"/>
  <c r="G186" i="24"/>
  <c r="G194" i="24"/>
  <c r="G202" i="24"/>
  <c r="G210" i="24"/>
  <c r="G218" i="24"/>
  <c r="G226" i="24"/>
  <c r="G234" i="24"/>
  <c r="G242" i="24"/>
  <c r="G250" i="24"/>
  <c r="G258" i="24"/>
  <c r="G266" i="24"/>
  <c r="G274" i="24"/>
  <c r="G282" i="24"/>
  <c r="G290" i="24"/>
  <c r="G298" i="24"/>
  <c r="H300" i="24"/>
  <c r="G303" i="24"/>
  <c r="G310" i="24"/>
  <c r="H315" i="24"/>
  <c r="G317" i="24"/>
  <c r="I319" i="24"/>
  <c r="H329" i="24"/>
  <c r="G336" i="24"/>
  <c r="G345" i="24"/>
  <c r="G348" i="24"/>
  <c r="H353" i="24"/>
  <c r="G360" i="24"/>
  <c r="G369" i="24"/>
  <c r="G372" i="24"/>
  <c r="G379" i="24"/>
  <c r="G386" i="24"/>
  <c r="H388" i="24"/>
  <c r="G391" i="24"/>
  <c r="G405" i="24"/>
  <c r="I407" i="24"/>
  <c r="G424" i="24"/>
  <c r="G433" i="24"/>
  <c r="G448" i="24"/>
  <c r="G465" i="24"/>
  <c r="I465" i="24"/>
  <c r="G474" i="24"/>
  <c r="H478" i="24"/>
  <c r="G478" i="24"/>
  <c r="H498" i="24"/>
  <c r="I528" i="24"/>
  <c r="H528" i="24"/>
  <c r="G528" i="24"/>
  <c r="G536" i="24"/>
  <c r="G561" i="24"/>
  <c r="I561" i="24"/>
  <c r="H561" i="24"/>
  <c r="I635" i="24"/>
  <c r="H635" i="24"/>
  <c r="G635" i="24"/>
  <c r="I647" i="24"/>
  <c r="H647" i="24"/>
  <c r="G647" i="24"/>
  <c r="I654" i="24"/>
  <c r="H654" i="24"/>
  <c r="G654" i="24"/>
  <c r="I666" i="24"/>
  <c r="G673" i="24"/>
  <c r="I673" i="24"/>
  <c r="H673" i="24"/>
  <c r="I682" i="24"/>
  <c r="H682" i="24"/>
  <c r="G682" i="24"/>
  <c r="C3" i="26"/>
  <c r="C3" i="25"/>
  <c r="H90" i="24"/>
  <c r="H106" i="24"/>
  <c r="H114" i="24"/>
  <c r="H122" i="24"/>
  <c r="H130" i="24"/>
  <c r="H138" i="24"/>
  <c r="H146" i="24"/>
  <c r="H154" i="24"/>
  <c r="G159" i="24"/>
  <c r="H162" i="24"/>
  <c r="G167" i="24"/>
  <c r="H170" i="24"/>
  <c r="G175" i="24"/>
  <c r="H178" i="24"/>
  <c r="G183" i="24"/>
  <c r="G191" i="24"/>
  <c r="H194" i="24"/>
  <c r="G199" i="24"/>
  <c r="H202" i="24"/>
  <c r="G207" i="24"/>
  <c r="H210" i="24"/>
  <c r="G215" i="24"/>
  <c r="H218" i="24"/>
  <c r="G223" i="24"/>
  <c r="H226" i="24"/>
  <c r="G231" i="24"/>
  <c r="H234" i="24"/>
  <c r="G239" i="24"/>
  <c r="H242" i="24"/>
  <c r="G247" i="24"/>
  <c r="H250" i="24"/>
  <c r="G255" i="24"/>
  <c r="H258" i="24"/>
  <c r="G263" i="24"/>
  <c r="H266" i="24"/>
  <c r="G271" i="24"/>
  <c r="G279" i="24"/>
  <c r="H282" i="24"/>
  <c r="G287" i="24"/>
  <c r="H290" i="24"/>
  <c r="G295" i="24"/>
  <c r="H298" i="24"/>
  <c r="H303" i="24"/>
  <c r="H305" i="24"/>
  <c r="H310" i="24"/>
  <c r="G312" i="24"/>
  <c r="H317" i="24"/>
  <c r="G321" i="24"/>
  <c r="G324" i="24"/>
  <c r="H336" i="24"/>
  <c r="G338" i="24"/>
  <c r="H340" i="24"/>
  <c r="G343" i="24"/>
  <c r="I348" i="24"/>
  <c r="G350" i="24"/>
  <c r="I353" i="24"/>
  <c r="H360" i="24"/>
  <c r="G362" i="24"/>
  <c r="G367" i="24"/>
  <c r="G374" i="24"/>
  <c r="H379" i="24"/>
  <c r="G381" i="24"/>
  <c r="H386" i="24"/>
  <c r="H393" i="24"/>
  <c r="G400" i="24"/>
  <c r="H405" i="24"/>
  <c r="G409" i="24"/>
  <c r="G412" i="24"/>
  <c r="H424" i="24"/>
  <c r="G426" i="24"/>
  <c r="H428" i="24"/>
  <c r="G431" i="24"/>
  <c r="G440" i="24"/>
  <c r="H442" i="24"/>
  <c r="H452" i="24"/>
  <c r="I452" i="24"/>
  <c r="G452" i="24"/>
  <c r="H472" i="24"/>
  <c r="G505" i="24"/>
  <c r="I523" i="24"/>
  <c r="H523" i="24"/>
  <c r="G523" i="24"/>
  <c r="H540" i="24"/>
  <c r="I540" i="24"/>
  <c r="G540" i="24"/>
  <c r="I552" i="24"/>
  <c r="I573" i="24"/>
  <c r="H573" i="24"/>
  <c r="G573" i="24"/>
  <c r="C4" i="26"/>
  <c r="C4" i="25"/>
  <c r="I305" i="24"/>
  <c r="I324" i="24"/>
  <c r="H343" i="24"/>
  <c r="H367" i="24"/>
  <c r="I393" i="24"/>
  <c r="I412" i="24"/>
  <c r="H431" i="24"/>
  <c r="I440" i="24"/>
  <c r="I442" i="24"/>
  <c r="H485" i="24"/>
  <c r="G485" i="24"/>
  <c r="G491" i="24"/>
  <c r="G524" i="24"/>
  <c r="H529" i="24"/>
  <c r="I547" i="24"/>
  <c r="H547" i="24"/>
  <c r="G547" i="24"/>
  <c r="I559" i="24"/>
  <c r="H559" i="24"/>
  <c r="G559" i="24"/>
  <c r="I566" i="24"/>
  <c r="H566" i="24"/>
  <c r="G566" i="24"/>
  <c r="H580" i="24"/>
  <c r="I580" i="24"/>
  <c r="G580" i="24"/>
  <c r="I594" i="24"/>
  <c r="H594" i="24"/>
  <c r="G594" i="24"/>
  <c r="G659" i="24"/>
  <c r="I680" i="24"/>
  <c r="H680" i="24"/>
  <c r="G680" i="24"/>
  <c r="G457" i="24"/>
  <c r="H476" i="24"/>
  <c r="I495" i="24"/>
  <c r="H505" i="24"/>
  <c r="G521" i="24"/>
  <c r="G545" i="24"/>
  <c r="H564" i="24"/>
  <c r="I583" i="24"/>
  <c r="G609" i="24"/>
  <c r="G633" i="24"/>
  <c r="H652" i="24"/>
  <c r="I671" i="24"/>
  <c r="I672" i="24"/>
  <c r="H679" i="24"/>
  <c r="I689" i="24"/>
  <c r="H689" i="24"/>
  <c r="G689" i="24"/>
  <c r="I716" i="24"/>
  <c r="H716" i="24"/>
  <c r="G716" i="24"/>
  <c r="I724" i="24"/>
  <c r="I697" i="24"/>
  <c r="H697" i="24"/>
  <c r="G697" i="24"/>
  <c r="H116" i="25"/>
  <c r="G158" i="25"/>
  <c r="H158" i="25"/>
  <c r="G170" i="25"/>
  <c r="H170" i="25"/>
  <c r="G198" i="25"/>
  <c r="H198" i="25"/>
  <c r="H495" i="24"/>
  <c r="H502" i="24"/>
  <c r="I521" i="24"/>
  <c r="H533" i="24"/>
  <c r="I545" i="24"/>
  <c r="H552" i="24"/>
  <c r="I564" i="24"/>
  <c r="H578" i="24"/>
  <c r="H583" i="24"/>
  <c r="H590" i="24"/>
  <c r="H597" i="24"/>
  <c r="G601" i="24"/>
  <c r="I609" i="24"/>
  <c r="H621" i="24"/>
  <c r="G625" i="24"/>
  <c r="I633" i="24"/>
  <c r="H640" i="24"/>
  <c r="H644" i="24"/>
  <c r="I652" i="24"/>
  <c r="I663" i="24"/>
  <c r="H666" i="24"/>
  <c r="H671" i="24"/>
  <c r="H678" i="24"/>
  <c r="H444" i="24"/>
  <c r="I463" i="24"/>
  <c r="G489" i="24"/>
  <c r="H508" i="24"/>
  <c r="H532" i="24"/>
  <c r="I551" i="24"/>
  <c r="G577" i="24"/>
  <c r="H596" i="24"/>
  <c r="H620" i="24"/>
  <c r="I639" i="24"/>
  <c r="G665" i="24"/>
  <c r="I695" i="24"/>
  <c r="I700" i="24"/>
  <c r="H700" i="24"/>
  <c r="G700" i="24"/>
  <c r="I705" i="24"/>
  <c r="H705" i="24"/>
  <c r="G705" i="24"/>
  <c r="I503" i="24"/>
  <c r="G553" i="24"/>
  <c r="H572" i="24"/>
  <c r="I591" i="24"/>
  <c r="G641" i="24"/>
  <c r="H660" i="24"/>
  <c r="I713" i="24"/>
  <c r="H713" i="24"/>
  <c r="G713" i="24"/>
  <c r="I729" i="24"/>
  <c r="H729" i="24"/>
  <c r="G729" i="24"/>
  <c r="H524" i="24"/>
  <c r="G529" i="24"/>
  <c r="H548" i="24"/>
  <c r="I567" i="24"/>
  <c r="G593" i="24"/>
  <c r="H612" i="24"/>
  <c r="G617" i="24"/>
  <c r="H636" i="24"/>
  <c r="I655" i="24"/>
  <c r="I708" i="24"/>
  <c r="H708" i="24"/>
  <c r="G708" i="24"/>
  <c r="I732" i="24"/>
  <c r="I721" i="24"/>
  <c r="H721" i="24"/>
  <c r="G721" i="24"/>
  <c r="I723" i="24"/>
  <c r="G725" i="24"/>
  <c r="H728" i="24"/>
  <c r="G733" i="24"/>
  <c r="H96" i="25"/>
  <c r="H53" i="23" s="1"/>
  <c r="E53" i="23" s="1"/>
  <c r="K53" i="23" s="1"/>
  <c r="G140" i="25"/>
  <c r="G730" i="24"/>
  <c r="H33" i="25"/>
  <c r="H25" i="23" s="1"/>
  <c r="H55" i="25"/>
  <c r="H68" i="25"/>
  <c r="G68" i="25"/>
  <c r="H140" i="25"/>
  <c r="G182" i="25"/>
  <c r="H182" i="25"/>
  <c r="H687" i="24"/>
  <c r="H695" i="24"/>
  <c r="H711" i="24"/>
  <c r="H719" i="24"/>
  <c r="G724" i="24"/>
  <c r="H727" i="24"/>
  <c r="G732" i="24"/>
  <c r="G134" i="25"/>
  <c r="H134" i="25"/>
  <c r="H142" i="25"/>
  <c r="G194" i="25"/>
  <c r="H194" i="25"/>
  <c r="H724" i="24"/>
  <c r="H732" i="24"/>
  <c r="H26" i="25"/>
  <c r="G103" i="25"/>
  <c r="H103" i="25"/>
  <c r="H128" i="25"/>
  <c r="H184" i="25"/>
  <c r="G184" i="25"/>
  <c r="G686" i="24"/>
  <c r="G694" i="24"/>
  <c r="G702" i="24"/>
  <c r="G710" i="24"/>
  <c r="G718" i="24"/>
  <c r="G726" i="24"/>
  <c r="H39" i="25"/>
  <c r="H195" i="25"/>
  <c r="H718" i="24"/>
  <c r="H726" i="24"/>
  <c r="H66" i="25"/>
  <c r="H37" i="23" s="1"/>
  <c r="G118" i="25"/>
  <c r="H118" i="25"/>
  <c r="G122" i="25"/>
  <c r="H122" i="25"/>
  <c r="H154" i="25"/>
  <c r="H79" i="25"/>
  <c r="G79" i="25"/>
  <c r="G146" i="25"/>
  <c r="H146" i="25"/>
  <c r="G186" i="25"/>
  <c r="H186" i="25"/>
  <c r="H739" i="24"/>
  <c r="I742" i="24"/>
  <c r="H17" i="25"/>
  <c r="H23" i="25"/>
  <c r="H35" i="25"/>
  <c r="H47" i="25"/>
  <c r="G52" i="25"/>
  <c r="H58" i="25"/>
  <c r="H70" i="25"/>
  <c r="H81" i="25"/>
  <c r="F209" i="25"/>
  <c r="E209" i="25"/>
  <c r="G209" i="25" s="1"/>
  <c r="H231" i="25"/>
  <c r="E231" i="25"/>
  <c r="G231" i="25" s="1"/>
  <c r="F253" i="25"/>
  <c r="G253" i="25" s="1"/>
  <c r="F261" i="25"/>
  <c r="H261" i="25" s="1"/>
  <c r="F294" i="25"/>
  <c r="E294" i="25"/>
  <c r="H294" i="25" s="1"/>
  <c r="H402" i="25"/>
  <c r="G402" i="25"/>
  <c r="F402" i="25"/>
  <c r="E402" i="25"/>
  <c r="I739" i="24"/>
  <c r="G741" i="24"/>
  <c r="H744" i="24"/>
  <c r="H67" i="25"/>
  <c r="E219" i="25"/>
  <c r="G219" i="25" s="1"/>
  <c r="F234" i="25"/>
  <c r="F245" i="25"/>
  <c r="H245" i="25" s="1"/>
  <c r="E245" i="25"/>
  <c r="F270" i="25"/>
  <c r="E270" i="25"/>
  <c r="G270" i="25" s="1"/>
  <c r="H279" i="25"/>
  <c r="F360" i="25"/>
  <c r="E360" i="25"/>
  <c r="G360" i="25" s="1"/>
  <c r="G738" i="24"/>
  <c r="H741" i="24"/>
  <c r="G746" i="24"/>
  <c r="H11" i="25"/>
  <c r="H17" i="23" s="1"/>
  <c r="F13" i="25"/>
  <c r="H13" i="25" s="1"/>
  <c r="E18" i="25"/>
  <c r="G18" i="25" s="1"/>
  <c r="H19" i="25"/>
  <c r="E24" i="25"/>
  <c r="H25" i="25"/>
  <c r="F27" i="25"/>
  <c r="H27" i="25" s="1"/>
  <c r="E36" i="25"/>
  <c r="G36" i="25" s="1"/>
  <c r="H37" i="25"/>
  <c r="F39" i="25"/>
  <c r="F43" i="25"/>
  <c r="H43" i="25" s="1"/>
  <c r="H28" i="23" s="1"/>
  <c r="E48" i="25"/>
  <c r="H49" i="25"/>
  <c r="F51" i="25"/>
  <c r="H51" i="25" s="1"/>
  <c r="F55" i="25"/>
  <c r="E59" i="25"/>
  <c r="H60" i="25"/>
  <c r="F62" i="25"/>
  <c r="H62" i="25" s="1"/>
  <c r="F66" i="25"/>
  <c r="E71" i="25"/>
  <c r="H72" i="25"/>
  <c r="F74" i="25"/>
  <c r="H74" i="25" s="1"/>
  <c r="H76" i="25"/>
  <c r="H40" i="23" s="1"/>
  <c r="E82" i="25"/>
  <c r="H83" i="25"/>
  <c r="F85" i="25"/>
  <c r="H85" i="25" s="1"/>
  <c r="H87" i="25"/>
  <c r="H44" i="23" s="1"/>
  <c r="E91" i="25"/>
  <c r="H92" i="25"/>
  <c r="H49" i="23" s="1"/>
  <c r="E49" i="23" s="1"/>
  <c r="K49" i="23" s="1"/>
  <c r="F94" i="25"/>
  <c r="H94" i="25" s="1"/>
  <c r="E104" i="25"/>
  <c r="H104" i="25" s="1"/>
  <c r="H105" i="25"/>
  <c r="F107" i="25"/>
  <c r="H107" i="25" s="1"/>
  <c r="E123" i="25"/>
  <c r="H123" i="25" s="1"/>
  <c r="H124" i="25"/>
  <c r="F126" i="25"/>
  <c r="H126" i="25" s="1"/>
  <c r="E135" i="25"/>
  <c r="H135" i="25" s="1"/>
  <c r="H136" i="25"/>
  <c r="F138" i="25"/>
  <c r="H138" i="25" s="1"/>
  <c r="F142" i="25"/>
  <c r="G142" i="25" s="1"/>
  <c r="E147" i="25"/>
  <c r="H147" i="25" s="1"/>
  <c r="H148" i="25"/>
  <c r="F150" i="25"/>
  <c r="H150" i="25" s="1"/>
  <c r="F154" i="25"/>
  <c r="E159" i="25"/>
  <c r="H159" i="25" s="1"/>
  <c r="H160" i="25"/>
  <c r="F162" i="25"/>
  <c r="H162" i="25" s="1"/>
  <c r="H164" i="25"/>
  <c r="F166" i="25"/>
  <c r="H166" i="25" s="1"/>
  <c r="E171" i="25"/>
  <c r="H171" i="25" s="1"/>
  <c r="H172" i="25"/>
  <c r="E175" i="25"/>
  <c r="H175" i="25" s="1"/>
  <c r="H176" i="25"/>
  <c r="F178" i="25"/>
  <c r="G178" i="25" s="1"/>
  <c r="E183" i="25"/>
  <c r="H183" i="25" s="1"/>
  <c r="E187" i="25"/>
  <c r="H187" i="25" s="1"/>
  <c r="F190" i="25"/>
  <c r="H190" i="25" s="1"/>
  <c r="G193" i="25"/>
  <c r="E195" i="25"/>
  <c r="E216" i="25"/>
  <c r="H216" i="25" s="1"/>
  <c r="F219" i="25"/>
  <c r="H219" i="25" s="1"/>
  <c r="F222" i="25"/>
  <c r="E234" i="25"/>
  <c r="H234" i="25" s="1"/>
  <c r="G248" i="25"/>
  <c r="E256" i="25"/>
  <c r="H256" i="25" s="1"/>
  <c r="F274" i="25"/>
  <c r="E274" i="25"/>
  <c r="H274" i="25" s="1"/>
  <c r="F277" i="25"/>
  <c r="H291" i="25"/>
  <c r="F322" i="25"/>
  <c r="E322" i="25"/>
  <c r="H322" i="25" s="1"/>
  <c r="F368" i="25"/>
  <c r="E368" i="25"/>
  <c r="G368" i="25" s="1"/>
  <c r="H368" i="25"/>
  <c r="G735" i="24"/>
  <c r="H738" i="24"/>
  <c r="G743" i="24"/>
  <c r="H746" i="24"/>
  <c r="G13" i="25"/>
  <c r="F18" i="25"/>
  <c r="F24" i="25"/>
  <c r="G27" i="25"/>
  <c r="F36" i="25"/>
  <c r="G39" i="25"/>
  <c r="F48" i="25"/>
  <c r="G55" i="25"/>
  <c r="F59" i="25"/>
  <c r="G62" i="25"/>
  <c r="G66" i="25"/>
  <c r="F71" i="25"/>
  <c r="F82" i="25"/>
  <c r="G85" i="25"/>
  <c r="F91" i="25"/>
  <c r="F104" i="25"/>
  <c r="G107" i="25"/>
  <c r="F123" i="25"/>
  <c r="G123" i="25" s="1"/>
  <c r="G126" i="25"/>
  <c r="F135" i="25"/>
  <c r="G138" i="25"/>
  <c r="F147" i="25"/>
  <c r="G147" i="25" s="1"/>
  <c r="G154" i="25"/>
  <c r="F159" i="25"/>
  <c r="G162" i="25"/>
  <c r="G166" i="25"/>
  <c r="F171" i="25"/>
  <c r="F175" i="25"/>
  <c r="F183" i="25"/>
  <c r="F187" i="25"/>
  <c r="G190" i="25"/>
  <c r="F195" i="25"/>
  <c r="F210" i="25"/>
  <c r="F216" i="25"/>
  <c r="E222" i="25"/>
  <c r="H222" i="25" s="1"/>
  <c r="G226" i="25"/>
  <c r="E232" i="25"/>
  <c r="H232" i="25" s="1"/>
  <c r="G234" i="25"/>
  <c r="F237" i="25"/>
  <c r="F256" i="25"/>
  <c r="F265" i="25"/>
  <c r="G274" i="25"/>
  <c r="E277" i="25"/>
  <c r="G277" i="25" s="1"/>
  <c r="H352" i="25"/>
  <c r="F352" i="25"/>
  <c r="E352" i="25"/>
  <c r="G352" i="25" s="1"/>
  <c r="H358" i="25"/>
  <c r="G358" i="25"/>
  <c r="F495" i="25"/>
  <c r="G495" i="25" s="1"/>
  <c r="E495" i="25"/>
  <c r="H495" i="25" s="1"/>
  <c r="H735" i="24"/>
  <c r="G740" i="24"/>
  <c r="H743" i="24"/>
  <c r="E12" i="25"/>
  <c r="H12" i="25" s="1"/>
  <c r="E26" i="25"/>
  <c r="E38" i="25"/>
  <c r="H38" i="25" s="1"/>
  <c r="E50" i="25"/>
  <c r="G50" i="25" s="1"/>
  <c r="E54" i="25"/>
  <c r="G54" i="25" s="1"/>
  <c r="E61" i="25"/>
  <c r="H61" i="25" s="1"/>
  <c r="E65" i="25"/>
  <c r="H65" i="25" s="1"/>
  <c r="H36" i="23" s="1"/>
  <c r="E73" i="25"/>
  <c r="G73" i="25" s="1"/>
  <c r="E77" i="25"/>
  <c r="H77" i="25" s="1"/>
  <c r="E84" i="25"/>
  <c r="H84" i="25" s="1"/>
  <c r="E93" i="25"/>
  <c r="H93" i="25" s="1"/>
  <c r="H50" i="23" s="1"/>
  <c r="G104" i="25"/>
  <c r="E106" i="25"/>
  <c r="H106" i="25" s="1"/>
  <c r="F116" i="25"/>
  <c r="G116" i="25" s="1"/>
  <c r="F120" i="25"/>
  <c r="H120" i="25" s="1"/>
  <c r="E125" i="25"/>
  <c r="H125" i="25" s="1"/>
  <c r="F128" i="25"/>
  <c r="G128" i="25" s="1"/>
  <c r="F132" i="25"/>
  <c r="H132" i="25" s="1"/>
  <c r="G135" i="25"/>
  <c r="E137" i="25"/>
  <c r="H137" i="25" s="1"/>
  <c r="F140" i="25"/>
  <c r="F144" i="25"/>
  <c r="H144" i="25" s="1"/>
  <c r="E149" i="25"/>
  <c r="H149" i="25" s="1"/>
  <c r="E153" i="25"/>
  <c r="H153" i="25" s="1"/>
  <c r="F156" i="25"/>
  <c r="H156" i="25" s="1"/>
  <c r="G159" i="25"/>
  <c r="E161" i="25"/>
  <c r="H161" i="25" s="1"/>
  <c r="E165" i="25"/>
  <c r="H165" i="25" s="1"/>
  <c r="F168" i="25"/>
  <c r="H168" i="25" s="1"/>
  <c r="G171" i="25"/>
  <c r="E173" i="25"/>
  <c r="H173" i="25" s="1"/>
  <c r="G175" i="25"/>
  <c r="E177" i="25"/>
  <c r="H177" i="25" s="1"/>
  <c r="F180" i="25"/>
  <c r="G180" i="25" s="1"/>
  <c r="G183" i="25"/>
  <c r="G187" i="25"/>
  <c r="E189" i="25"/>
  <c r="H189" i="25" s="1"/>
  <c r="F192" i="25"/>
  <c r="H192" i="25" s="1"/>
  <c r="G195" i="25"/>
  <c r="G199" i="25"/>
  <c r="F201" i="25"/>
  <c r="G201" i="25" s="1"/>
  <c r="E203" i="25"/>
  <c r="H203" i="25" s="1"/>
  <c r="E205" i="25"/>
  <c r="G205" i="25" s="1"/>
  <c r="H208" i="25"/>
  <c r="E210" i="25"/>
  <c r="H210" i="25" s="1"/>
  <c r="G216" i="25"/>
  <c r="E220" i="25"/>
  <c r="H220" i="25" s="1"/>
  <c r="F232" i="25"/>
  <c r="E237" i="25"/>
  <c r="G237" i="25" s="1"/>
  <c r="H246" i="25"/>
  <c r="F246" i="25"/>
  <c r="G246" i="25" s="1"/>
  <c r="E246" i="25"/>
  <c r="F257" i="25"/>
  <c r="E257" i="25"/>
  <c r="G259" i="25"/>
  <c r="E265" i="25"/>
  <c r="H265" i="25" s="1"/>
  <c r="H277" i="25"/>
  <c r="G419" i="25"/>
  <c r="F419" i="25"/>
  <c r="E419" i="25"/>
  <c r="H419" i="25" s="1"/>
  <c r="H489" i="25"/>
  <c r="G489" i="25"/>
  <c r="G737" i="24"/>
  <c r="H740" i="24"/>
  <c r="G745" i="24"/>
  <c r="F106" i="25"/>
  <c r="F125" i="25"/>
  <c r="F137" i="25"/>
  <c r="F149" i="25"/>
  <c r="F153" i="25"/>
  <c r="F161" i="25"/>
  <c r="F165" i="25"/>
  <c r="F173" i="25"/>
  <c r="F177" i="25"/>
  <c r="F189" i="25"/>
  <c r="G189" i="25" s="1"/>
  <c r="G192" i="25"/>
  <c r="F203" i="25"/>
  <c r="E208" i="25"/>
  <c r="G210" i="25"/>
  <c r="G214" i="25"/>
  <c r="F217" i="25"/>
  <c r="E217" i="25"/>
  <c r="F220" i="25"/>
  <c r="E227" i="25"/>
  <c r="H227" i="25" s="1"/>
  <c r="G232" i="25"/>
  <c r="H235" i="25"/>
  <c r="F241" i="25"/>
  <c r="G241" i="25" s="1"/>
  <c r="F249" i="25"/>
  <c r="G249" i="25" s="1"/>
  <c r="G254" i="25"/>
  <c r="G257" i="25"/>
  <c r="H263" i="25"/>
  <c r="H275" i="25"/>
  <c r="H289" i="25"/>
  <c r="H354" i="25"/>
  <c r="E354" i="25"/>
  <c r="G354" i="25"/>
  <c r="F354" i="25"/>
  <c r="H365" i="25"/>
  <c r="G365" i="25"/>
  <c r="H737" i="24"/>
  <c r="G742" i="24"/>
  <c r="H745" i="24"/>
  <c r="G12" i="25"/>
  <c r="E14" i="25"/>
  <c r="H14" i="25" s="1"/>
  <c r="G26" i="25"/>
  <c r="E28" i="25"/>
  <c r="G28" i="25" s="1"/>
  <c r="E32" i="25"/>
  <c r="G32" i="25" s="1"/>
  <c r="G38" i="25"/>
  <c r="E40" i="25"/>
  <c r="H40" i="25" s="1"/>
  <c r="E44" i="25"/>
  <c r="H44" i="25" s="1"/>
  <c r="H29" i="23" s="1"/>
  <c r="E52" i="25"/>
  <c r="H52" i="25" s="1"/>
  <c r="G61" i="25"/>
  <c r="E63" i="25"/>
  <c r="G63" i="25" s="1"/>
  <c r="G65" i="25"/>
  <c r="E67" i="25"/>
  <c r="G67" i="25" s="1"/>
  <c r="G77" i="25"/>
  <c r="G84" i="25"/>
  <c r="G93" i="25"/>
  <c r="E95" i="25"/>
  <c r="H95" i="25" s="1"/>
  <c r="H52" i="23" s="1"/>
  <c r="E52" i="23" s="1"/>
  <c r="K52" i="23" s="1"/>
  <c r="G106" i="25"/>
  <c r="G125" i="25"/>
  <c r="G137" i="25"/>
  <c r="G149" i="25"/>
  <c r="G153" i="25"/>
  <c r="G161" i="25"/>
  <c r="G173" i="25"/>
  <c r="G177" i="25"/>
  <c r="G200" i="25"/>
  <c r="H205" i="25"/>
  <c r="G220" i="25"/>
  <c r="F233" i="25"/>
  <c r="E233" i="25"/>
  <c r="H233" i="25" s="1"/>
  <c r="H244" i="25"/>
  <c r="H257" i="25"/>
  <c r="F286" i="25"/>
  <c r="H286" i="25" s="1"/>
  <c r="E286" i="25"/>
  <c r="G298" i="25"/>
  <c r="F298" i="25"/>
  <c r="E298" i="25"/>
  <c r="H298" i="25" s="1"/>
  <c r="H320" i="25"/>
  <c r="H477" i="25"/>
  <c r="G477" i="25"/>
  <c r="H204" i="25"/>
  <c r="G208" i="25"/>
  <c r="G213" i="25"/>
  <c r="H215" i="25"/>
  <c r="G215" i="25"/>
  <c r="E215" i="25"/>
  <c r="H217" i="25"/>
  <c r="F221" i="25"/>
  <c r="E221" i="25"/>
  <c r="F225" i="25"/>
  <c r="H225" i="25" s="1"/>
  <c r="H228" i="25"/>
  <c r="G233" i="25"/>
  <c r="G235" i="25"/>
  <c r="H241" i="25"/>
  <c r="E244" i="25"/>
  <c r="G244" i="25" s="1"/>
  <c r="H247" i="25"/>
  <c r="H255" i="25"/>
  <c r="F258" i="25"/>
  <c r="E258" i="25"/>
  <c r="G263" i="25"/>
  <c r="F269" i="25"/>
  <c r="G269" i="25" s="1"/>
  <c r="E269" i="25"/>
  <c r="G282" i="25"/>
  <c r="F282" i="25"/>
  <c r="H282" i="25" s="1"/>
  <c r="E282" i="25"/>
  <c r="F310" i="25"/>
  <c r="E310" i="25"/>
  <c r="H310" i="25" s="1"/>
  <c r="G321" i="25"/>
  <c r="H327" i="25"/>
  <c r="H329" i="25"/>
  <c r="H343" i="25"/>
  <c r="H346" i="25"/>
  <c r="G362" i="25"/>
  <c r="G375" i="25"/>
  <c r="H390" i="25"/>
  <c r="F390" i="25"/>
  <c r="E390" i="25"/>
  <c r="G390" i="25" s="1"/>
  <c r="F395" i="25"/>
  <c r="H395" i="25" s="1"/>
  <c r="E395" i="25"/>
  <c r="H401" i="25"/>
  <c r="G401" i="25"/>
  <c r="G406" i="25"/>
  <c r="F406" i="25"/>
  <c r="H406" i="25" s="1"/>
  <c r="E406" i="25"/>
  <c r="H422" i="25"/>
  <c r="G422" i="25"/>
  <c r="H425" i="25"/>
  <c r="G425" i="25"/>
  <c r="H441" i="25"/>
  <c r="G441" i="25"/>
  <c r="H465" i="25"/>
  <c r="G465" i="25"/>
  <c r="H498" i="25"/>
  <c r="G498" i="25"/>
  <c r="H293" i="25"/>
  <c r="E330" i="25"/>
  <c r="H330" i="25" s="1"/>
  <c r="E338" i="25"/>
  <c r="H338" i="25" s="1"/>
  <c r="G347" i="25"/>
  <c r="G370" i="25"/>
  <c r="H373" i="25"/>
  <c r="G378" i="25"/>
  <c r="E378" i="25"/>
  <c r="H378" i="25" s="1"/>
  <c r="F391" i="25"/>
  <c r="E391" i="25"/>
  <c r="G391" i="25" s="1"/>
  <c r="H407" i="25"/>
  <c r="F407" i="25"/>
  <c r="E407" i="25"/>
  <c r="G407" i="25" s="1"/>
  <c r="G413" i="25"/>
  <c r="F431" i="25"/>
  <c r="E431" i="25"/>
  <c r="H431" i="25" s="1"/>
  <c r="H446" i="25"/>
  <c r="G446" i="25"/>
  <c r="H470" i="25"/>
  <c r="G470" i="25"/>
  <c r="H474" i="25"/>
  <c r="G474" i="25"/>
  <c r="H486" i="25"/>
  <c r="G486" i="25"/>
  <c r="H501" i="25"/>
  <c r="G501" i="25"/>
  <c r="G268" i="25"/>
  <c r="G280" i="25"/>
  <c r="F289" i="25"/>
  <c r="G289" i="25" s="1"/>
  <c r="G292" i="25"/>
  <c r="G296" i="25"/>
  <c r="F301" i="25"/>
  <c r="H301" i="25" s="1"/>
  <c r="G304" i="25"/>
  <c r="G308" i="25"/>
  <c r="F313" i="25"/>
  <c r="G313" i="25" s="1"/>
  <c r="G316" i="25"/>
  <c r="G320" i="25"/>
  <c r="H325" i="25"/>
  <c r="G327" i="25"/>
  <c r="G334" i="25"/>
  <c r="F336" i="25"/>
  <c r="G336" i="25" s="1"/>
  <c r="G338" i="25"/>
  <c r="G341" i="25"/>
  <c r="G349" i="25"/>
  <c r="F379" i="25"/>
  <c r="E379" i="25"/>
  <c r="H379" i="25" s="1"/>
  <c r="F403" i="25"/>
  <c r="E403" i="25"/>
  <c r="H403" i="25" s="1"/>
  <c r="G414" i="25"/>
  <c r="F414" i="25"/>
  <c r="H414" i="25" s="1"/>
  <c r="E414" i="25"/>
  <c r="F443" i="25"/>
  <c r="E443" i="25"/>
  <c r="H443" i="25" s="1"/>
  <c r="H450" i="25"/>
  <c r="G450" i="25"/>
  <c r="F467" i="25"/>
  <c r="E467" i="25"/>
  <c r="H467" i="25" s="1"/>
  <c r="H483" i="25"/>
  <c r="F483" i="25"/>
  <c r="E483" i="25"/>
  <c r="G483" i="25" s="1"/>
  <c r="E239" i="25"/>
  <c r="H239" i="25" s="1"/>
  <c r="E243" i="25"/>
  <c r="H243" i="25" s="1"/>
  <c r="E255" i="25"/>
  <c r="E267" i="25"/>
  <c r="H267" i="25" s="1"/>
  <c r="E279" i="25"/>
  <c r="E291" i="25"/>
  <c r="G291" i="25" s="1"/>
  <c r="E303" i="25"/>
  <c r="H303" i="25" s="1"/>
  <c r="E307" i="25"/>
  <c r="H307" i="25" s="1"/>
  <c r="E315" i="25"/>
  <c r="H315" i="25" s="1"/>
  <c r="E319" i="25"/>
  <c r="H319" i="25" s="1"/>
  <c r="E324" i="25"/>
  <c r="H324" i="25" s="1"/>
  <c r="H336" i="25"/>
  <c r="H341" i="25"/>
  <c r="H349" i="25"/>
  <c r="H356" i="25"/>
  <c r="G371" i="25"/>
  <c r="G379" i="25"/>
  <c r="G403" i="25"/>
  <c r="F415" i="25"/>
  <c r="E415" i="25"/>
  <c r="H415" i="25" s="1"/>
  <c r="H453" i="25"/>
  <c r="G453" i="25"/>
  <c r="H461" i="25"/>
  <c r="E342" i="25"/>
  <c r="G342" i="25" s="1"/>
  <c r="H355" i="25"/>
  <c r="E366" i="25"/>
  <c r="G366" i="25" s="1"/>
  <c r="F380" i="25"/>
  <c r="E380" i="25"/>
  <c r="H380" i="25" s="1"/>
  <c r="H382" i="25"/>
  <c r="G433" i="25"/>
  <c r="H458" i="25"/>
  <c r="G458" i="25"/>
  <c r="F479" i="25"/>
  <c r="E479" i="25"/>
  <c r="H479" i="25" s="1"/>
  <c r="G491" i="25"/>
  <c r="F491" i="25"/>
  <c r="H491" i="25" s="1"/>
  <c r="E491" i="25"/>
  <c r="F224" i="25"/>
  <c r="G224" i="25" s="1"/>
  <c r="F236" i="25"/>
  <c r="H236" i="25" s="1"/>
  <c r="G239" i="25"/>
  <c r="F248" i="25"/>
  <c r="H248" i="25" s="1"/>
  <c r="F252" i="25"/>
  <c r="G252" i="25" s="1"/>
  <c r="G255" i="25"/>
  <c r="F260" i="25"/>
  <c r="H260" i="25" s="1"/>
  <c r="F264" i="25"/>
  <c r="G264" i="25" s="1"/>
  <c r="F272" i="25"/>
  <c r="H272" i="25" s="1"/>
  <c r="F276" i="25"/>
  <c r="G276" i="25" s="1"/>
  <c r="G279" i="25"/>
  <c r="E281" i="25"/>
  <c r="G281" i="25" s="1"/>
  <c r="E285" i="25"/>
  <c r="G285" i="25" s="1"/>
  <c r="F288" i="25"/>
  <c r="H288" i="25" s="1"/>
  <c r="E293" i="25"/>
  <c r="G293" i="25" s="1"/>
  <c r="E297" i="25"/>
  <c r="H297" i="25" s="1"/>
  <c r="F300" i="25"/>
  <c r="H300" i="25" s="1"/>
  <c r="G303" i="25"/>
  <c r="E305" i="25"/>
  <c r="H305" i="25" s="1"/>
  <c r="E309" i="25"/>
  <c r="H309" i="25" s="1"/>
  <c r="F312" i="25"/>
  <c r="H312" i="25" s="1"/>
  <c r="G319" i="25"/>
  <c r="E321" i="25"/>
  <c r="H321" i="25" s="1"/>
  <c r="G324" i="25"/>
  <c r="F326" i="25"/>
  <c r="H326" i="25" s="1"/>
  <c r="F329" i="25"/>
  <c r="F331" i="25"/>
  <c r="H331" i="25" s="1"/>
  <c r="F337" i="25"/>
  <c r="H337" i="25" s="1"/>
  <c r="E340" i="25"/>
  <c r="H340" i="25" s="1"/>
  <c r="F342" i="25"/>
  <c r="G344" i="25"/>
  <c r="E348" i="25"/>
  <c r="G348" i="25" s="1"/>
  <c r="G351" i="25"/>
  <c r="E355" i="25"/>
  <c r="E357" i="25"/>
  <c r="H357" i="25" s="1"/>
  <c r="G359" i="25"/>
  <c r="F366" i="25"/>
  <c r="H366" i="25" s="1"/>
  <c r="G380" i="25"/>
  <c r="H389" i="25"/>
  <c r="G389" i="25"/>
  <c r="H429" i="25"/>
  <c r="G429" i="25"/>
  <c r="G497" i="25"/>
  <c r="H505" i="25"/>
  <c r="G505" i="25"/>
  <c r="H517" i="25"/>
  <c r="G517" i="25"/>
  <c r="G323" i="25"/>
  <c r="G326" i="25"/>
  <c r="G329" i="25"/>
  <c r="G331" i="25"/>
  <c r="H333" i="25"/>
  <c r="G337" i="25"/>
  <c r="F340" i="25"/>
  <c r="F348" i="25"/>
  <c r="F353" i="25"/>
  <c r="F355" i="25"/>
  <c r="G357" i="25"/>
  <c r="G364" i="25"/>
  <c r="E364" i="25"/>
  <c r="H364" i="25" s="1"/>
  <c r="H367" i="25"/>
  <c r="F367" i="25"/>
  <c r="G367" i="25" s="1"/>
  <c r="H374" i="25"/>
  <c r="H377" i="25"/>
  <c r="G377" i="25"/>
  <c r="F384" i="25"/>
  <c r="H384" i="25" s="1"/>
  <c r="E384" i="25"/>
  <c r="H386" i="25"/>
  <c r="H417" i="25"/>
  <c r="G417" i="25"/>
  <c r="H434" i="25"/>
  <c r="G434" i="25"/>
  <c r="H437" i="25"/>
  <c r="G437" i="25"/>
  <c r="H455" i="25"/>
  <c r="F455" i="25"/>
  <c r="E455" i="25"/>
  <c r="G455" i="25" s="1"/>
  <c r="H462" i="25"/>
  <c r="G462" i="25"/>
  <c r="G485" i="25"/>
  <c r="H513" i="25"/>
  <c r="G513" i="25"/>
  <c r="F575" i="25"/>
  <c r="E594" i="25"/>
  <c r="G594" i="25" s="1"/>
  <c r="H594" i="25"/>
  <c r="F594" i="25"/>
  <c r="H598" i="25"/>
  <c r="H648" i="25"/>
  <c r="G648" i="25"/>
  <c r="E687" i="25"/>
  <c r="F687" i="25"/>
  <c r="G687" i="25" s="1"/>
  <c r="H726" i="25"/>
  <c r="F726" i="25"/>
  <c r="E726" i="25"/>
  <c r="G726" i="25" s="1"/>
  <c r="H396" i="25"/>
  <c r="H472" i="25"/>
  <c r="E503" i="25"/>
  <c r="H503" i="25" s="1"/>
  <c r="E507" i="25"/>
  <c r="H507" i="25" s="1"/>
  <c r="E519" i="25"/>
  <c r="G519" i="25" s="1"/>
  <c r="E524" i="25"/>
  <c r="H524" i="25" s="1"/>
  <c r="G535" i="25"/>
  <c r="E543" i="25"/>
  <c r="H543" i="25" s="1"/>
  <c r="H546" i="25"/>
  <c r="E551" i="25"/>
  <c r="G556" i="25"/>
  <c r="G565" i="25"/>
  <c r="F568" i="25"/>
  <c r="E568" i="25"/>
  <c r="G568" i="25" s="1"/>
  <c r="E575" i="25"/>
  <c r="G575" i="25" s="1"/>
  <c r="E580" i="25"/>
  <c r="H580" i="25"/>
  <c r="E598" i="25"/>
  <c r="H619" i="25"/>
  <c r="G619" i="25"/>
  <c r="H628" i="25"/>
  <c r="G628" i="25"/>
  <c r="F628" i="25"/>
  <c r="E628" i="25"/>
  <c r="E376" i="25"/>
  <c r="H376" i="25" s="1"/>
  <c r="E388" i="25"/>
  <c r="H388" i="25" s="1"/>
  <c r="E400" i="25"/>
  <c r="H400" i="25" s="1"/>
  <c r="E412" i="25"/>
  <c r="H412" i="25" s="1"/>
  <c r="H413" i="25"/>
  <c r="E424" i="25"/>
  <c r="H424" i="25" s="1"/>
  <c r="E428" i="25"/>
  <c r="H428" i="25" s="1"/>
  <c r="E436" i="25"/>
  <c r="H436" i="25" s="1"/>
  <c r="E440" i="25"/>
  <c r="H440" i="25" s="1"/>
  <c r="E448" i="25"/>
  <c r="H448" i="25" s="1"/>
  <c r="F503" i="25"/>
  <c r="G503" i="25" s="1"/>
  <c r="F507" i="25"/>
  <c r="G510" i="25"/>
  <c r="F519" i="25"/>
  <c r="G522" i="25"/>
  <c r="F524" i="25"/>
  <c r="G528" i="25"/>
  <c r="G541" i="25"/>
  <c r="F543" i="25"/>
  <c r="G551" i="25"/>
  <c r="E571" i="25"/>
  <c r="H575" i="25"/>
  <c r="F598" i="25"/>
  <c r="G598" i="25" s="1"/>
  <c r="H607" i="25"/>
  <c r="F607" i="25"/>
  <c r="E607" i="25"/>
  <c r="G607" i="25" s="1"/>
  <c r="G622" i="25"/>
  <c r="H622" i="25"/>
  <c r="G641" i="25"/>
  <c r="F685" i="25"/>
  <c r="E685" i="25"/>
  <c r="G685" i="25" s="1"/>
  <c r="E723" i="25"/>
  <c r="H723" i="25" s="1"/>
  <c r="F723" i="25"/>
  <c r="G507" i="25"/>
  <c r="F530" i="25"/>
  <c r="G530" i="25" s="1"/>
  <c r="F532" i="25"/>
  <c r="H532" i="25" s="1"/>
  <c r="E534" i="25"/>
  <c r="F538" i="25"/>
  <c r="H538" i="25" s="1"/>
  <c r="E540" i="25"/>
  <c r="H540" i="25" s="1"/>
  <c r="G543" i="25"/>
  <c r="F545" i="25"/>
  <c r="G545" i="25" s="1"/>
  <c r="E547" i="25"/>
  <c r="H547" i="25" s="1"/>
  <c r="H551" i="25"/>
  <c r="E555" i="25"/>
  <c r="H557" i="25"/>
  <c r="G562" i="25"/>
  <c r="F564" i="25"/>
  <c r="H564" i="25" s="1"/>
  <c r="E566" i="25"/>
  <c r="H566" i="25" s="1"/>
  <c r="H568" i="25"/>
  <c r="G571" i="25"/>
  <c r="G578" i="25"/>
  <c r="H578" i="25"/>
  <c r="G580" i="25"/>
  <c r="G586" i="25"/>
  <c r="H589" i="25"/>
  <c r="G589" i="25"/>
  <c r="H611" i="25"/>
  <c r="G611" i="25"/>
  <c r="F626" i="25"/>
  <c r="H634" i="25"/>
  <c r="G634" i="25"/>
  <c r="H660" i="25"/>
  <c r="G660" i="25"/>
  <c r="E717" i="25"/>
  <c r="H717" i="25" s="1"/>
  <c r="F717" i="25"/>
  <c r="F369" i="25"/>
  <c r="G369" i="25" s="1"/>
  <c r="F373" i="25"/>
  <c r="G373" i="25" s="1"/>
  <c r="F381" i="25"/>
  <c r="G381" i="25" s="1"/>
  <c r="F385" i="25"/>
  <c r="G385" i="25" s="1"/>
  <c r="F393" i="25"/>
  <c r="H393" i="25" s="1"/>
  <c r="F397" i="25"/>
  <c r="G397" i="25" s="1"/>
  <c r="F409" i="25"/>
  <c r="H409" i="25" s="1"/>
  <c r="E418" i="25"/>
  <c r="H418" i="25" s="1"/>
  <c r="F421" i="25"/>
  <c r="G421" i="25" s="1"/>
  <c r="E426" i="25"/>
  <c r="H426" i="25" s="1"/>
  <c r="E430" i="25"/>
  <c r="H430" i="25" s="1"/>
  <c r="F433" i="25"/>
  <c r="H433" i="25" s="1"/>
  <c r="E442" i="25"/>
  <c r="H442" i="25" s="1"/>
  <c r="F445" i="25"/>
  <c r="H445" i="25" s="1"/>
  <c r="E454" i="25"/>
  <c r="H454" i="25" s="1"/>
  <c r="F457" i="25"/>
  <c r="G457" i="25" s="1"/>
  <c r="F461" i="25"/>
  <c r="G461" i="25" s="1"/>
  <c r="E466" i="25"/>
  <c r="H466" i="25" s="1"/>
  <c r="F469" i="25"/>
  <c r="H469" i="25" s="1"/>
  <c r="F473" i="25"/>
  <c r="H473" i="25" s="1"/>
  <c r="E478" i="25"/>
  <c r="H478" i="25" s="1"/>
  <c r="F481" i="25"/>
  <c r="H481" i="25" s="1"/>
  <c r="F485" i="25"/>
  <c r="H485" i="25" s="1"/>
  <c r="E490" i="25"/>
  <c r="H490" i="25" s="1"/>
  <c r="E494" i="25"/>
  <c r="H494" i="25" s="1"/>
  <c r="F497" i="25"/>
  <c r="H497" i="25" s="1"/>
  <c r="E502" i="25"/>
  <c r="H502" i="25" s="1"/>
  <c r="E506" i="25"/>
  <c r="H506" i="25" s="1"/>
  <c r="F509" i="25"/>
  <c r="G509" i="25" s="1"/>
  <c r="E514" i="25"/>
  <c r="H514" i="25" s="1"/>
  <c r="E518" i="25"/>
  <c r="H518" i="25" s="1"/>
  <c r="F521" i="25"/>
  <c r="G521" i="25" s="1"/>
  <c r="H530" i="25"/>
  <c r="G532" i="25"/>
  <c r="F534" i="25"/>
  <c r="F540" i="25"/>
  <c r="F555" i="25"/>
  <c r="F560" i="25"/>
  <c r="E560" i="25"/>
  <c r="G564" i="25"/>
  <c r="F566" i="25"/>
  <c r="H569" i="25"/>
  <c r="H571" i="25"/>
  <c r="G574" i="25"/>
  <c r="E596" i="25"/>
  <c r="H596" i="25" s="1"/>
  <c r="E626" i="25"/>
  <c r="H626" i="25" s="1"/>
  <c r="E639" i="25"/>
  <c r="H639" i="25" s="1"/>
  <c r="E699" i="25"/>
  <c r="H699" i="25" s="1"/>
  <c r="F699" i="25"/>
  <c r="F418" i="25"/>
  <c r="F426" i="25"/>
  <c r="F430" i="25"/>
  <c r="F442" i="25"/>
  <c r="G442" i="25" s="1"/>
  <c r="F454" i="25"/>
  <c r="F466" i="25"/>
  <c r="F478" i="25"/>
  <c r="F490" i="25"/>
  <c r="F494" i="25"/>
  <c r="F502" i="25"/>
  <c r="F506" i="25"/>
  <c r="F514" i="25"/>
  <c r="G514" i="25" s="1"/>
  <c r="F518" i="25"/>
  <c r="G527" i="25"/>
  <c r="F572" i="25"/>
  <c r="E572" i="25"/>
  <c r="G572" i="25" s="1"/>
  <c r="E582" i="25"/>
  <c r="G582" i="25" s="1"/>
  <c r="H585" i="25"/>
  <c r="F585" i="25"/>
  <c r="E602" i="25"/>
  <c r="G602" i="25" s="1"/>
  <c r="F602" i="25"/>
  <c r="H617" i="25"/>
  <c r="G617" i="25"/>
  <c r="F630" i="25"/>
  <c r="F721" i="25"/>
  <c r="G721" i="25" s="1"/>
  <c r="E721" i="25"/>
  <c r="E392" i="25"/>
  <c r="G392" i="25" s="1"/>
  <c r="E396" i="25"/>
  <c r="G396" i="25" s="1"/>
  <c r="E404" i="25"/>
  <c r="G404" i="25" s="1"/>
  <c r="E408" i="25"/>
  <c r="G408" i="25" s="1"/>
  <c r="E420" i="25"/>
  <c r="G420" i="25" s="1"/>
  <c r="G426" i="25"/>
  <c r="G430" i="25"/>
  <c r="E432" i="25"/>
  <c r="G432" i="25" s="1"/>
  <c r="E444" i="25"/>
  <c r="G444" i="25" s="1"/>
  <c r="G454" i="25"/>
  <c r="E456" i="25"/>
  <c r="G456" i="25" s="1"/>
  <c r="E468" i="25"/>
  <c r="G468" i="25" s="1"/>
  <c r="E472" i="25"/>
  <c r="G472" i="25" s="1"/>
  <c r="G478" i="25"/>
  <c r="E480" i="25"/>
  <c r="G480" i="25" s="1"/>
  <c r="E484" i="25"/>
  <c r="G484" i="25" s="1"/>
  <c r="E492" i="25"/>
  <c r="G492" i="25" s="1"/>
  <c r="G494" i="25"/>
  <c r="E496" i="25"/>
  <c r="G496" i="25" s="1"/>
  <c r="G502" i="25"/>
  <c r="G506" i="25"/>
  <c r="E508" i="25"/>
  <c r="G508" i="25" s="1"/>
  <c r="G518" i="25"/>
  <c r="E520" i="25"/>
  <c r="G520" i="25" s="1"/>
  <c r="E531" i="25"/>
  <c r="G531" i="25" s="1"/>
  <c r="H533" i="25"/>
  <c r="F542" i="25"/>
  <c r="G542" i="25" s="1"/>
  <c r="F544" i="25"/>
  <c r="H544" i="25" s="1"/>
  <c r="E546" i="25"/>
  <c r="G546" i="25" s="1"/>
  <c r="F552" i="25"/>
  <c r="H552" i="25" s="1"/>
  <c r="E567" i="25"/>
  <c r="H567" i="25" s="1"/>
  <c r="F582" i="25"/>
  <c r="E585" i="25"/>
  <c r="G587" i="25"/>
  <c r="G600" i="25"/>
  <c r="F600" i="25"/>
  <c r="F609" i="25"/>
  <c r="E609" i="25"/>
  <c r="H609" i="25" s="1"/>
  <c r="G623" i="25"/>
  <c r="E630" i="25"/>
  <c r="G630" i="25" s="1"/>
  <c r="E657" i="25"/>
  <c r="G657" i="25" s="1"/>
  <c r="F657" i="25"/>
  <c r="H523" i="25"/>
  <c r="E533" i="25"/>
  <c r="G533" i="25" s="1"/>
  <c r="E539" i="25"/>
  <c r="H542" i="25"/>
  <c r="H549" i="25"/>
  <c r="E554" i="25"/>
  <c r="H554" i="25" s="1"/>
  <c r="G558" i="25"/>
  <c r="H561" i="25"/>
  <c r="F563" i="25"/>
  <c r="G563" i="25" s="1"/>
  <c r="H572" i="25"/>
  <c r="G579" i="25"/>
  <c r="H583" i="25"/>
  <c r="G583" i="25"/>
  <c r="G585" i="25"/>
  <c r="H591" i="25"/>
  <c r="G591" i="25"/>
  <c r="E600" i="25"/>
  <c r="H600" i="25" s="1"/>
  <c r="H615" i="25"/>
  <c r="H621" i="25"/>
  <c r="F621" i="25"/>
  <c r="G621" i="25" s="1"/>
  <c r="H719" i="25"/>
  <c r="G719" i="25"/>
  <c r="G606" i="25"/>
  <c r="E606" i="25"/>
  <c r="H606" i="25" s="1"/>
  <c r="F608" i="25"/>
  <c r="G629" i="25"/>
  <c r="G645" i="25"/>
  <c r="F645" i="25"/>
  <c r="H645" i="25" s="1"/>
  <c r="H664" i="25"/>
  <c r="G664" i="25"/>
  <c r="G668" i="25"/>
  <c r="E689" i="25"/>
  <c r="H689" i="25" s="1"/>
  <c r="E692" i="25"/>
  <c r="G692" i="25" s="1"/>
  <c r="F741" i="25"/>
  <c r="F743" i="25"/>
  <c r="E763" i="25"/>
  <c r="G763" i="25" s="1"/>
  <c r="G775" i="25"/>
  <c r="E775" i="25"/>
  <c r="F775" i="25"/>
  <c r="H662" i="25"/>
  <c r="F678" i="25"/>
  <c r="E678" i="25"/>
  <c r="G678" i="25" s="1"/>
  <c r="E714" i="25"/>
  <c r="H714" i="25" s="1"/>
  <c r="H728" i="25"/>
  <c r="G728" i="25"/>
  <c r="E728" i="25"/>
  <c r="E739" i="25"/>
  <c r="H739" i="25" s="1"/>
  <c r="E741" i="25"/>
  <c r="G741" i="25" s="1"/>
  <c r="E751" i="25"/>
  <c r="F751" i="25"/>
  <c r="G753" i="25"/>
  <c r="G761" i="25"/>
  <c r="H761" i="25"/>
  <c r="F763" i="25"/>
  <c r="H767" i="25"/>
  <c r="H775" i="25"/>
  <c r="H737" i="25"/>
  <c r="F747" i="25"/>
  <c r="H747" i="25" s="1"/>
  <c r="E764" i="25"/>
  <c r="E655" i="25"/>
  <c r="G674" i="25"/>
  <c r="E674" i="25"/>
  <c r="F681" i="25"/>
  <c r="H681" i="25" s="1"/>
  <c r="F683" i="25"/>
  <c r="H683" i="25" s="1"/>
  <c r="H695" i="25"/>
  <c r="F695" i="25"/>
  <c r="H701" i="25"/>
  <c r="E705" i="25"/>
  <c r="G705" i="25" s="1"/>
  <c r="G711" i="25"/>
  <c r="E737" i="25"/>
  <c r="G737" i="25" s="1"/>
  <c r="E747" i="25"/>
  <c r="H751" i="25"/>
  <c r="G759" i="25"/>
  <c r="F764" i="25"/>
  <c r="H764" i="25" s="1"/>
  <c r="E771" i="25"/>
  <c r="H771" i="25" s="1"/>
  <c r="H650" i="25"/>
  <c r="F653" i="25"/>
  <c r="F655" i="25"/>
  <c r="H655" i="25" s="1"/>
  <c r="G662" i="25"/>
  <c r="F665" i="25"/>
  <c r="G665" i="25" s="1"/>
  <c r="F670" i="25"/>
  <c r="F674" i="25"/>
  <c r="G679" i="25"/>
  <c r="G681" i="25"/>
  <c r="G683" i="25"/>
  <c r="E690" i="25"/>
  <c r="G690" i="25" s="1"/>
  <c r="E693" i="25"/>
  <c r="G693" i="25" s="1"/>
  <c r="E695" i="25"/>
  <c r="G695" i="25" s="1"/>
  <c r="F705" i="25"/>
  <c r="G707" i="25"/>
  <c r="H711" i="25"/>
  <c r="E715" i="25"/>
  <c r="H715" i="25" s="1"/>
  <c r="F715" i="25"/>
  <c r="E729" i="25"/>
  <c r="G729" i="25" s="1"/>
  <c r="E731" i="25"/>
  <c r="H731" i="25" s="1"/>
  <c r="F733" i="25"/>
  <c r="F737" i="25"/>
  <c r="E742" i="25"/>
  <c r="G747" i="25"/>
  <c r="H759" i="25"/>
  <c r="E765" i="25"/>
  <c r="H765" i="25" s="1"/>
  <c r="F771" i="25"/>
  <c r="H579" i="25"/>
  <c r="G588" i="25"/>
  <c r="G616" i="25"/>
  <c r="G624" i="25"/>
  <c r="H640" i="25"/>
  <c r="G640" i="25"/>
  <c r="E640" i="25"/>
  <c r="E651" i="25"/>
  <c r="H651" i="25" s="1"/>
  <c r="E653" i="25"/>
  <c r="G653" i="25" s="1"/>
  <c r="E663" i="25"/>
  <c r="F663" i="25"/>
  <c r="G667" i="25"/>
  <c r="E670" i="25"/>
  <c r="G670" i="25" s="1"/>
  <c r="H674" i="25"/>
  <c r="H677" i="25"/>
  <c r="E679" i="25"/>
  <c r="H679" i="25" s="1"/>
  <c r="E688" i="25"/>
  <c r="G688" i="25" s="1"/>
  <c r="F693" i="25"/>
  <c r="H700" i="25"/>
  <c r="G700" i="25"/>
  <c r="E703" i="25"/>
  <c r="G703" i="25" s="1"/>
  <c r="F703" i="25"/>
  <c r="E712" i="25"/>
  <c r="H712" i="25" s="1"/>
  <c r="F729" i="25"/>
  <c r="F731" i="25"/>
  <c r="E733" i="25"/>
  <c r="H733" i="25" s="1"/>
  <c r="G742" i="25"/>
  <c r="G744" i="25"/>
  <c r="H750" i="25"/>
  <c r="E752" i="25"/>
  <c r="H752" i="25" s="1"/>
  <c r="G762" i="25"/>
  <c r="F765" i="25"/>
  <c r="G590" i="25"/>
  <c r="E590" i="25"/>
  <c r="H590" i="25" s="1"/>
  <c r="H595" i="25"/>
  <c r="F597" i="25"/>
  <c r="G597" i="25" s="1"/>
  <c r="E618" i="25"/>
  <c r="H618" i="25" s="1"/>
  <c r="G633" i="25"/>
  <c r="E635" i="25"/>
  <c r="G635" i="25" s="1"/>
  <c r="H638" i="25"/>
  <c r="F638" i="25"/>
  <c r="G638" i="25" s="1"/>
  <c r="G649" i="25"/>
  <c r="H649" i="25"/>
  <c r="H659" i="25"/>
  <c r="F659" i="25"/>
  <c r="G659" i="25" s="1"/>
  <c r="H665" i="25"/>
  <c r="H698" i="25"/>
  <c r="F710" i="25"/>
  <c r="G710" i="25" s="1"/>
  <c r="F718" i="25"/>
  <c r="H718" i="25" s="1"/>
  <c r="G718" i="25"/>
  <c r="G731" i="25"/>
  <c r="H742" i="25"/>
  <c r="G745" i="25"/>
  <c r="E745" i="25"/>
  <c r="H745" i="25" s="1"/>
  <c r="H755" i="25"/>
  <c r="G604" i="25"/>
  <c r="G612" i="25"/>
  <c r="H643" i="25"/>
  <c r="H656" i="25"/>
  <c r="F666" i="25"/>
  <c r="H666" i="25" s="1"/>
  <c r="G673" i="25"/>
  <c r="H704" i="25"/>
  <c r="G708" i="25"/>
  <c r="H716" i="25"/>
  <c r="G716" i="25"/>
  <c r="G720" i="25"/>
  <c r="G743" i="25"/>
  <c r="E743" i="25"/>
  <c r="H743" i="25" s="1"/>
  <c r="F758" i="25"/>
  <c r="E758" i="25"/>
  <c r="G758" i="25" s="1"/>
  <c r="F766" i="25"/>
  <c r="H766" i="25" s="1"/>
  <c r="E766" i="25"/>
  <c r="G774" i="25"/>
  <c r="F770" i="25"/>
  <c r="H770" i="25" s="1"/>
  <c r="H776" i="25"/>
  <c r="G770" i="25"/>
  <c r="H676" i="25"/>
  <c r="G754" i="25"/>
  <c r="E777" i="25"/>
  <c r="G777" i="25"/>
  <c r="G637" i="25"/>
  <c r="G642" i="25"/>
  <c r="H652" i="25"/>
  <c r="F661" i="25"/>
  <c r="H661" i="25" s="1"/>
  <c r="F676" i="25"/>
  <c r="G676" i="25" s="1"/>
  <c r="G682" i="25"/>
  <c r="F697" i="25"/>
  <c r="H697" i="25" s="1"/>
  <c r="G709" i="25"/>
  <c r="G725" i="25"/>
  <c r="G730" i="25"/>
  <c r="H740" i="25"/>
  <c r="F749" i="25"/>
  <c r="H749" i="25" s="1"/>
  <c r="G769" i="25"/>
  <c r="F773" i="25"/>
  <c r="G773" i="25" s="1"/>
  <c r="H777" i="25"/>
  <c r="F778" i="25"/>
  <c r="G778" i="25" s="1"/>
  <c r="S12" i="22"/>
  <c r="T12" i="22" s="1"/>
  <c r="J24" i="22"/>
  <c r="K24" i="22" s="1"/>
  <c r="P24" i="22" s="1"/>
  <c r="L20" i="22"/>
  <c r="M20" i="22" s="1"/>
  <c r="L16" i="22"/>
  <c r="M16" i="22" s="1"/>
  <c r="N12" i="22"/>
  <c r="O12" i="22" s="1"/>
  <c r="U12" i="22"/>
  <c r="Q40" i="22"/>
  <c r="R40" i="22" s="1"/>
  <c r="U40" i="22" s="1"/>
  <c r="P12" i="22"/>
  <c r="S40" i="22"/>
  <c r="T40" i="22" s="1"/>
  <c r="Q20" i="22"/>
  <c r="R20" i="22" s="1"/>
  <c r="U20" i="22" s="1"/>
  <c r="Q48" i="22"/>
  <c r="R48" i="22" s="1"/>
  <c r="U48" i="22" s="1"/>
  <c r="N16" i="22"/>
  <c r="O16" i="22" s="1"/>
  <c r="P16" i="22" s="1"/>
  <c r="Q28" i="22"/>
  <c r="R28" i="22" s="1"/>
  <c r="U28" i="22" s="1"/>
  <c r="Q36" i="22"/>
  <c r="R36" i="22" s="1"/>
  <c r="U36" i="22" s="1"/>
  <c r="Q44" i="22"/>
  <c r="R44" i="22" s="1"/>
  <c r="U44" i="22" s="1"/>
  <c r="Q16" i="22"/>
  <c r="R16" i="22" s="1"/>
  <c r="U16" i="22" s="1"/>
  <c r="Q24" i="22"/>
  <c r="R24" i="22" s="1"/>
  <c r="U24" i="22" s="1"/>
  <c r="N20" i="22"/>
  <c r="O20" i="22" s="1"/>
  <c r="P20" i="22" s="1"/>
  <c r="N48" i="22"/>
  <c r="G43" i="25" l="1"/>
  <c r="H758" i="25"/>
  <c r="G765" i="25"/>
  <c r="G618" i="25"/>
  <c r="G715" i="25"/>
  <c r="G651" i="25"/>
  <c r="G751" i="25"/>
  <c r="H763" i="25"/>
  <c r="H692" i="25"/>
  <c r="G609" i="25"/>
  <c r="H582" i="25"/>
  <c r="G547" i="25"/>
  <c r="G717" i="25"/>
  <c r="G534" i="25"/>
  <c r="G723" i="25"/>
  <c r="H545" i="25"/>
  <c r="H508" i="25"/>
  <c r="H468" i="25"/>
  <c r="H392" i="25"/>
  <c r="H687" i="25"/>
  <c r="G473" i="25"/>
  <c r="G448" i="25"/>
  <c r="G412" i="25"/>
  <c r="G424" i="25"/>
  <c r="G315" i="25"/>
  <c r="G267" i="25"/>
  <c r="H421" i="25"/>
  <c r="H342" i="25"/>
  <c r="H397" i="25"/>
  <c r="H519" i="25"/>
  <c r="G481" i="25"/>
  <c r="H285" i="25"/>
  <c r="G309" i="25"/>
  <c r="H249" i="25"/>
  <c r="H221" i="25"/>
  <c r="G221" i="25"/>
  <c r="G227" i="25"/>
  <c r="G265" i="25"/>
  <c r="G245" i="25"/>
  <c r="H24" i="25"/>
  <c r="H276" i="25"/>
  <c r="H63" i="25"/>
  <c r="G261" i="25"/>
  <c r="G14" i="25"/>
  <c r="G132" i="25"/>
  <c r="H178" i="25"/>
  <c r="H253" i="25"/>
  <c r="H50" i="25"/>
  <c r="H653" i="25"/>
  <c r="G655" i="25"/>
  <c r="G639" i="25"/>
  <c r="G626" i="25"/>
  <c r="G555" i="25"/>
  <c r="H456" i="25"/>
  <c r="H773" i="25"/>
  <c r="G469" i="25"/>
  <c r="G445" i="25"/>
  <c r="H555" i="25"/>
  <c r="G479" i="25"/>
  <c r="G415" i="25"/>
  <c r="H369" i="25"/>
  <c r="G340" i="25"/>
  <c r="G388" i="25"/>
  <c r="G301" i="25"/>
  <c r="H521" i="25"/>
  <c r="G443" i="25"/>
  <c r="G431" i="25"/>
  <c r="H281" i="25"/>
  <c r="G395" i="25"/>
  <c r="G305" i="25"/>
  <c r="G310" i="25"/>
  <c r="H269" i="25"/>
  <c r="G165" i="25"/>
  <c r="G222" i="25"/>
  <c r="H348" i="25"/>
  <c r="G150" i="25"/>
  <c r="H209" i="25"/>
  <c r="H91" i="25"/>
  <c r="H48" i="23" s="1"/>
  <c r="E48" i="23" s="1"/>
  <c r="K48" i="23" s="1"/>
  <c r="H71" i="25"/>
  <c r="H48" i="25"/>
  <c r="G95" i="25"/>
  <c r="G44" i="25"/>
  <c r="H54" i="25"/>
  <c r="H32" i="23" s="1"/>
  <c r="G48" i="25"/>
  <c r="G168" i="25"/>
  <c r="H224" i="25"/>
  <c r="G120" i="25"/>
  <c r="H608" i="25"/>
  <c r="G608" i="25"/>
  <c r="G666" i="25"/>
  <c r="H710" i="25"/>
  <c r="H597" i="25"/>
  <c r="G712" i="25"/>
  <c r="G739" i="25"/>
  <c r="G689" i="25"/>
  <c r="H657" i="25"/>
  <c r="G466" i="25"/>
  <c r="H721" i="25"/>
  <c r="H602" i="25"/>
  <c r="G566" i="25"/>
  <c r="H444" i="25"/>
  <c r="G552" i="25"/>
  <c r="G409" i="25"/>
  <c r="H509" i="25"/>
  <c r="G467" i="25"/>
  <c r="G330" i="25"/>
  <c r="H391" i="25"/>
  <c r="H563" i="25"/>
  <c r="G297" i="25"/>
  <c r="G225" i="25"/>
  <c r="G94" i="25"/>
  <c r="H18" i="25"/>
  <c r="G294" i="25"/>
  <c r="G40" i="25"/>
  <c r="H180" i="25"/>
  <c r="H201" i="25"/>
  <c r="G24" i="25"/>
  <c r="G749" i="25"/>
  <c r="G733" i="25"/>
  <c r="H670" i="25"/>
  <c r="G714" i="25"/>
  <c r="G764" i="25"/>
  <c r="G544" i="25"/>
  <c r="G418" i="25"/>
  <c r="G524" i="25"/>
  <c r="H531" i="25"/>
  <c r="H496" i="25"/>
  <c r="H432" i="25"/>
  <c r="G384" i="25"/>
  <c r="G400" i="25"/>
  <c r="G355" i="25"/>
  <c r="G307" i="25"/>
  <c r="G428" i="25"/>
  <c r="G376" i="25"/>
  <c r="H385" i="25"/>
  <c r="G286" i="25"/>
  <c r="G260" i="25"/>
  <c r="G312" i="25"/>
  <c r="G300" i="25"/>
  <c r="H360" i="25"/>
  <c r="H270" i="25"/>
  <c r="H457" i="25"/>
  <c r="G236" i="25"/>
  <c r="G156" i="25"/>
  <c r="H353" i="25"/>
  <c r="G353" i="25"/>
  <c r="G272" i="25"/>
  <c r="G697" i="25"/>
  <c r="G766" i="25"/>
  <c r="H690" i="25"/>
  <c r="H635" i="25"/>
  <c r="H705" i="25"/>
  <c r="H693" i="25"/>
  <c r="G771" i="25"/>
  <c r="H778" i="25"/>
  <c r="G567" i="25"/>
  <c r="G554" i="25"/>
  <c r="G490" i="25"/>
  <c r="H630" i="25"/>
  <c r="G699" i="25"/>
  <c r="H685" i="25"/>
  <c r="H492" i="25"/>
  <c r="H420" i="25"/>
  <c r="G538" i="25"/>
  <c r="G393" i="25"/>
  <c r="H534" i="25"/>
  <c r="G258" i="25"/>
  <c r="H313" i="25"/>
  <c r="G203" i="25"/>
  <c r="H237" i="25"/>
  <c r="G217" i="25"/>
  <c r="G288" i="25"/>
  <c r="G51" i="25"/>
  <c r="G322" i="25"/>
  <c r="G256" i="25"/>
  <c r="H32" i="25"/>
  <c r="H24" i="23" s="1"/>
  <c r="H252" i="25"/>
  <c r="G71" i="25"/>
  <c r="H663" i="25"/>
  <c r="G663" i="25"/>
  <c r="G752" i="25"/>
  <c r="H678" i="25"/>
  <c r="H741" i="25"/>
  <c r="H729" i="25"/>
  <c r="H539" i="25"/>
  <c r="G539" i="25"/>
  <c r="G596" i="25"/>
  <c r="H560" i="25"/>
  <c r="G560" i="25"/>
  <c r="H484" i="25"/>
  <c r="H408" i="25"/>
  <c r="H381" i="25"/>
  <c r="G440" i="25"/>
  <c r="H82" i="25"/>
  <c r="H59" i="25"/>
  <c r="H36" i="25"/>
  <c r="H16" i="23"/>
  <c r="E16" i="23" s="1"/>
  <c r="H28" i="25"/>
  <c r="G91" i="25"/>
  <c r="H264" i="25"/>
  <c r="H73" i="25"/>
  <c r="G59" i="25"/>
  <c r="G144" i="25"/>
  <c r="G661" i="25"/>
  <c r="H703" i="25"/>
  <c r="H688" i="25"/>
  <c r="G540" i="25"/>
  <c r="H520" i="25"/>
  <c r="H480" i="25"/>
  <c r="H404" i="25"/>
  <c r="G243" i="25"/>
  <c r="G436" i="25"/>
  <c r="H258" i="25"/>
  <c r="G74" i="25"/>
  <c r="G82" i="25"/>
  <c r="E15" i="23" l="1"/>
  <c r="K15" i="23" s="1"/>
  <c r="R21" i="13" l="1"/>
  <c r="R22" i="13"/>
  <c r="G22" i="13"/>
  <c r="C39" i="15"/>
  <c r="B14" i="1"/>
  <c r="W21" i="13"/>
  <c r="W25" i="13" l="1"/>
  <c r="W24" i="13"/>
  <c r="W23" i="13"/>
  <c r="W26" i="13" s="1"/>
  <c r="B9" i="15"/>
  <c r="I10" i="21"/>
  <c r="G4" i="20"/>
  <c r="G3" i="20"/>
  <c r="J31" i="17"/>
  <c r="P16" i="17" l="1"/>
  <c r="N16" i="17"/>
  <c r="L16" i="17"/>
  <c r="P27" i="17"/>
  <c r="P28" i="17"/>
  <c r="N27" i="17"/>
  <c r="N28" i="17"/>
  <c r="L27" i="17"/>
  <c r="L28" i="17"/>
  <c r="J18" i="17"/>
  <c r="J20" i="17"/>
  <c r="J21" i="17"/>
  <c r="J22" i="17"/>
  <c r="J23" i="17"/>
  <c r="J24" i="17"/>
  <c r="J25" i="17"/>
  <c r="J26" i="17"/>
  <c r="J27" i="17"/>
  <c r="J28" i="17"/>
  <c r="J16" i="17"/>
  <c r="P37" i="17"/>
  <c r="N37" i="17"/>
  <c r="L37" i="17"/>
  <c r="J37" i="17"/>
  <c r="G18" i="17"/>
  <c r="G29" i="17"/>
  <c r="G30" i="17" s="1"/>
  <c r="G37" i="17"/>
  <c r="G28" i="17"/>
  <c r="G26" i="17"/>
  <c r="G25" i="17"/>
  <c r="G24" i="17"/>
  <c r="G23" i="17"/>
  <c r="G22" i="17"/>
  <c r="G21" i="17"/>
  <c r="G17" i="17"/>
  <c r="G16" i="17"/>
  <c r="G31" i="17" l="1"/>
  <c r="H13" i="21" l="1"/>
  <c r="H12" i="21"/>
  <c r="H11" i="21"/>
  <c r="H15" i="21" s="1"/>
  <c r="T27" i="17"/>
  <c r="R27" i="17"/>
  <c r="E44" i="11"/>
  <c r="Q23" i="13"/>
  <c r="R23" i="13" s="1"/>
  <c r="Q22" i="13"/>
  <c r="E43" i="11"/>
  <c r="L24" i="17"/>
  <c r="N24" i="17"/>
  <c r="P24" i="17"/>
  <c r="R21" i="17"/>
  <c r="T24" i="17"/>
  <c r="T21" i="17"/>
  <c r="R24" i="17"/>
  <c r="S11" i="17"/>
  <c r="O11" i="17"/>
  <c r="R37" i="17"/>
  <c r="R29" i="17"/>
  <c r="R26" i="17"/>
  <c r="R25" i="17"/>
  <c r="R23" i="17"/>
  <c r="R22" i="17"/>
  <c r="R20" i="17"/>
  <c r="R19" i="17"/>
  <c r="R18" i="17"/>
  <c r="R17" i="17"/>
  <c r="Q11" i="17"/>
  <c r="S23" i="13" l="1"/>
  <c r="S22" i="13"/>
  <c r="R28" i="17"/>
  <c r="E42" i="11"/>
  <c r="T29" i="17"/>
  <c r="T26" i="17"/>
  <c r="T25" i="17"/>
  <c r="T23" i="17"/>
  <c r="T22" i="17"/>
  <c r="T20" i="17"/>
  <c r="T19" i="17"/>
  <c r="T18" i="17"/>
  <c r="T17" i="17"/>
  <c r="P26" i="17"/>
  <c r="P25" i="17"/>
  <c r="P23" i="17"/>
  <c r="P22" i="17"/>
  <c r="P21" i="17"/>
  <c r="P20" i="17"/>
  <c r="P18" i="17"/>
  <c r="P17" i="17"/>
  <c r="N26" i="17"/>
  <c r="N25" i="17"/>
  <c r="N23" i="17"/>
  <c r="N22" i="17"/>
  <c r="N21" i="17"/>
  <c r="N20" i="17"/>
  <c r="N18" i="17"/>
  <c r="N17" i="17"/>
  <c r="L26" i="17"/>
  <c r="L25" i="17"/>
  <c r="L23" i="17"/>
  <c r="L22" i="17"/>
  <c r="L21" i="17"/>
  <c r="L20" i="17"/>
  <c r="L18" i="17"/>
  <c r="L17" i="17"/>
  <c r="J17" i="17"/>
  <c r="J29" i="17" s="1"/>
  <c r="J30" i="17" s="1"/>
  <c r="T37" i="17"/>
  <c r="M11" i="17"/>
  <c r="K11" i="17"/>
  <c r="I11" i="17"/>
  <c r="N29" i="17" l="1"/>
  <c r="L29" i="17"/>
  <c r="L30" i="17" s="1"/>
  <c r="L31" i="17" s="1"/>
  <c r="P29" i="17"/>
  <c r="R30" i="17"/>
  <c r="R31" i="17" s="1"/>
  <c r="T28" i="17"/>
  <c r="T30" i="17" s="1"/>
  <c r="P30" i="17" l="1"/>
  <c r="P31" i="17" s="1"/>
  <c r="G6" i="20"/>
  <c r="N30" i="17"/>
  <c r="N31" i="17" s="1"/>
  <c r="H5" i="20" s="1"/>
  <c r="G5" i="20"/>
  <c r="H4" i="20"/>
  <c r="H6" i="20"/>
  <c r="T31" i="17"/>
  <c r="G23" i="4"/>
  <c r="D16" i="7" s="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Q21" i="13"/>
  <c r="A5" i="17"/>
  <c r="A6" i="17"/>
  <c r="Q24" i="13"/>
  <c r="R24" i="13" s="1"/>
  <c r="M24" i="13"/>
  <c r="O24" i="13" s="1"/>
  <c r="A3" i="15"/>
  <c r="A1" i="15"/>
  <c r="C12" i="15"/>
  <c r="E3" i="11"/>
  <c r="K15" i="13"/>
  <c r="M21" i="13" s="1"/>
  <c r="O21" i="13" s="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2" i="11"/>
  <c r="A23" i="4"/>
  <c r="C23" i="4"/>
  <c r="A1" i="4"/>
  <c r="A2" i="4"/>
  <c r="A3" i="4"/>
  <c r="A4" i="4"/>
  <c r="A8" i="4"/>
  <c r="A6" i="4"/>
  <c r="D17" i="13"/>
  <c r="A17" i="13"/>
  <c r="A1" i="13"/>
  <c r="A2" i="13"/>
  <c r="A3" i="13"/>
  <c r="A4" i="13"/>
  <c r="A6" i="13"/>
  <c r="A8" i="13"/>
  <c r="A16" i="7"/>
  <c r="A1" i="7"/>
  <c r="A2" i="7"/>
  <c r="A3" i="7"/>
  <c r="A4" i="7"/>
  <c r="A8" i="7"/>
  <c r="A6" i="7"/>
  <c r="R25" i="13" l="1"/>
  <c r="D23" i="4" s="1"/>
  <c r="H3" i="20"/>
  <c r="M22" i="13"/>
  <c r="O22" i="13" s="1"/>
  <c r="T22" i="13" s="1"/>
  <c r="M23" i="13"/>
  <c r="O23" i="13" s="1"/>
  <c r="T23" i="13" s="1"/>
  <c r="S24" i="13"/>
  <c r="C13" i="15"/>
  <c r="B23" i="4"/>
  <c r="B16" i="7"/>
  <c r="E17" i="13"/>
  <c r="T21" i="13" l="1"/>
  <c r="T25" i="13" s="1"/>
  <c r="E23" i="4" s="1"/>
  <c r="S21" i="13"/>
  <c r="S25" i="13" s="1"/>
  <c r="F23" i="4" s="1"/>
  <c r="G21" i="13"/>
  <c r="T24" i="13"/>
  <c r="V28" i="17"/>
  <c r="H17" i="21" l="1"/>
  <c r="E16" i="7"/>
  <c r="B6" i="15"/>
  <c r="C41" i="15" l="1"/>
  <c r="O15" i="13"/>
  <c r="P15" i="13" s="1"/>
  <c r="P41" i="17"/>
  <c r="N41" i="17"/>
  <c r="H10" i="21"/>
  <c r="R41" i="17"/>
  <c r="G42" i="17"/>
  <c r="L41" i="17"/>
  <c r="T41" i="17"/>
  <c r="J41" i="17"/>
  <c r="D15" i="4" l="1"/>
  <c r="D16" i="4"/>
  <c r="H14" i="21"/>
  <c r="H16" i="21"/>
  <c r="D17" i="4" l="1"/>
  <c r="H23" i="4"/>
</calcChain>
</file>

<file path=xl/sharedStrings.xml><?xml version="1.0" encoding="utf-8"?>
<sst xmlns="http://schemas.openxmlformats.org/spreadsheetml/2006/main" count="428" uniqueCount="286">
  <si>
    <t>Integrante que aporta experiencia</t>
  </si>
  <si>
    <t>Cumple Experiencia General (SI/NO)</t>
  </si>
  <si>
    <t>Fecha de cierre</t>
  </si>
  <si>
    <t>RESUMEN EVALUACIÓN DE LA EXPERIENCIA GENERAL</t>
  </si>
  <si>
    <t>CUADRO No. 7</t>
  </si>
  <si>
    <t>CUADRO No. 3</t>
  </si>
  <si>
    <t>CALIFICACION</t>
  </si>
  <si>
    <t>OBTENIDA</t>
  </si>
  <si>
    <t>RESULTADO DE LA EVALUACIÓN TÉCNICA</t>
  </si>
  <si>
    <t>PERIODO</t>
  </si>
  <si>
    <t>SMLM</t>
  </si>
  <si>
    <t>INSTITUTO NACIONAL DE VÍAS</t>
  </si>
  <si>
    <t>DIRECCIÓN GENERAL</t>
  </si>
  <si>
    <t>LISTADO DE PROPONENTES</t>
  </si>
  <si>
    <t>PROPUESTA</t>
  </si>
  <si>
    <t>PROPONENTE</t>
  </si>
  <si>
    <t>Porcentaje de</t>
  </si>
  <si>
    <t>NÚMERO</t>
  </si>
  <si>
    <t>participación</t>
  </si>
  <si>
    <t>(smml)</t>
  </si>
  <si>
    <t>CUADRO No. 2</t>
  </si>
  <si>
    <t>Fecha minima</t>
  </si>
  <si>
    <t>fecha máxima</t>
  </si>
  <si>
    <t>Fecha exp.</t>
  </si>
  <si>
    <t>Plazo contractual minimo</t>
  </si>
  <si>
    <t>N</t>
  </si>
  <si>
    <t>I</t>
  </si>
  <si>
    <t>J</t>
  </si>
  <si>
    <t>K</t>
  </si>
  <si>
    <t>L</t>
  </si>
  <si>
    <t>M</t>
  </si>
  <si>
    <t>O</t>
  </si>
  <si>
    <t>P</t>
  </si>
  <si>
    <t>Q</t>
  </si>
  <si>
    <t>R</t>
  </si>
  <si>
    <t>No. de</t>
  </si>
  <si>
    <t>Entidad</t>
  </si>
  <si>
    <t>Contrato o Resolución</t>
  </si>
  <si>
    <t>Incluye</t>
  </si>
  <si>
    <t>Fecha de</t>
  </si>
  <si>
    <t>Plazo (n) meses</t>
  </si>
  <si>
    <t>Valor total del</t>
  </si>
  <si>
    <t>Orden</t>
  </si>
  <si>
    <t>Contratante</t>
  </si>
  <si>
    <t>No.</t>
  </si>
  <si>
    <t>Objeto</t>
  </si>
  <si>
    <t>ajustes?</t>
  </si>
  <si>
    <t>iniciación</t>
  </si>
  <si>
    <t>suspensión</t>
  </si>
  <si>
    <t>reanudación</t>
  </si>
  <si>
    <t>terminacion</t>
  </si>
  <si>
    <t>Ejecutado</t>
  </si>
  <si>
    <t>Faltante</t>
  </si>
  <si>
    <t>TOTAL</t>
  </si>
  <si>
    <t>contrato (VT)
(Bas+Ajs+IVA)</t>
  </si>
  <si>
    <t>SI</t>
  </si>
  <si>
    <t>ADMISIBLE</t>
  </si>
  <si>
    <t>PO</t>
  </si>
  <si>
    <t xml:space="preserve">DETERMINACIÓN DEL PROMEDIO DE LA FACTURACIÓN MENSUAL PARA ACREDITACION DE LA EXPERIENCIA </t>
  </si>
  <si>
    <t>EVALUACION</t>
  </si>
  <si>
    <t>TECNICA</t>
  </si>
  <si>
    <t xml:space="preserve">Evaluación </t>
  </si>
  <si>
    <t>Jurídica</t>
  </si>
  <si>
    <t>H</t>
  </si>
  <si>
    <t xml:space="preserve">OBSERVACIONES: </t>
  </si>
  <si>
    <t>TOTALES =</t>
  </si>
  <si>
    <t>VTE</t>
  </si>
  <si>
    <t>SMMLV</t>
  </si>
  <si>
    <t>Valor Aportado</t>
  </si>
  <si>
    <t>S</t>
  </si>
  <si>
    <t>PFM</t>
  </si>
  <si>
    <t>POM=</t>
  </si>
  <si>
    <t>PO=</t>
  </si>
  <si>
    <t>NO</t>
  </si>
  <si>
    <t>DIRECCIÓN DE CONTRATACIÓN</t>
  </si>
  <si>
    <t>DIRECCION TERRITORIAL CASANARE</t>
  </si>
  <si>
    <t>100 %PO=</t>
  </si>
  <si>
    <t>100% PFM</t>
  </si>
  <si>
    <t>100 VTE</t>
  </si>
  <si>
    <t xml:space="preserve">PRESUPUESTO OFICIAL: </t>
  </si>
  <si>
    <t xml:space="preserve">SERIEDAD DE LA OFERTA: </t>
  </si>
  <si>
    <t>REQUISITOS HABILITANTES</t>
  </si>
  <si>
    <t>PRESENTA</t>
  </si>
  <si>
    <t xml:space="preserve">LEGALES Y ADMINISTRATIVOS </t>
  </si>
  <si>
    <t xml:space="preserve">CARTA DE PRESENTACIÓN DE LA OFERTA. </t>
  </si>
  <si>
    <t xml:space="preserve">CARTA DE INFORMACIÓN DE CONSORCIOS O UNIONES TEMPORALES. </t>
  </si>
  <si>
    <t>CERTIFICADO DE EXISTENCIA Y REPRESENTACIÓN LEGAL</t>
  </si>
  <si>
    <t>DOCUMENTO DE CUMPLIMIENTO ARTÍCULO 50 DE LA LEY 789 DE 2002 (SEGURIDAD SOCIAL INTEGRAL Y PARAFISCALES)</t>
  </si>
  <si>
    <t xml:space="preserve">DECLARACIÓN DE NO REPORTAR ANTECEDENTES FISCALES ANTE LA CONTRALORÍA GENERAL DE LA REPÚBLICA NI SANCIONES QUE IMPLIQUEN INHABILIDAD PARA CONTRATAR CON EL ESTADO </t>
  </si>
  <si>
    <t>CEDULA DE CIUDADANIA DEL PROPONENTE</t>
  </si>
  <si>
    <t>CERTIFICACION DEL REVISOR FISCAL</t>
  </si>
  <si>
    <t>NA</t>
  </si>
  <si>
    <t>REQUISITOS TECNICOS</t>
  </si>
  <si>
    <t xml:space="preserve">EXPERIENCIA REQUERIDA PARA EL PROYECTO </t>
  </si>
  <si>
    <t>CERTIFICACIÓN DE CUMPLIMIENTO DE CONDICIONES TÉCNICAS MÍNIMAS</t>
  </si>
  <si>
    <t xml:space="preserve">DOCUMENTOS ADICIONALES A APORTAR NO HABILITANTES, NECESARIOS PARA EMITIR LA COMUNICACIÓN DE ACEPTACION DE OFERTA. </t>
  </si>
  <si>
    <t>CONSULTA DE ANTECEDENTES JUDICIALES</t>
  </si>
  <si>
    <t>CONSULTA DE ANTECEDENTES FISCALES</t>
  </si>
  <si>
    <t>CONSULTA DE ANTECEDENTES DISCIPLINARIOS</t>
  </si>
  <si>
    <t xml:space="preserve">CERTIFICACIÓN BANCARIA </t>
  </si>
  <si>
    <t xml:space="preserve">RÉGIMEN DE IMPUESTOS A LAS VENTAS AL CUAL PERTENECE. </t>
  </si>
  <si>
    <t>OFERTA ECONOMICA</t>
  </si>
  <si>
    <t>MINISTERIO DE TRANSPORTE</t>
  </si>
  <si>
    <t>PRESUPUESTO OFICIAL</t>
  </si>
  <si>
    <t>FORMULARIO 1</t>
  </si>
  <si>
    <t>NO.</t>
  </si>
  <si>
    <t>OFERENTES</t>
  </si>
  <si>
    <t>%</t>
  </si>
  <si>
    <t>CARTA DE PRESENTACION DE LA OFERTA</t>
  </si>
  <si>
    <t>FECHA DE ENTREGA</t>
  </si>
  <si>
    <t>OBSERVACION</t>
  </si>
  <si>
    <t>Orden menor valor básico</t>
  </si>
  <si>
    <t>Referencia de oferta</t>
  </si>
  <si>
    <t>Evaluación</t>
  </si>
  <si>
    <t>Presentada</t>
  </si>
  <si>
    <t>Oferta</t>
  </si>
  <si>
    <t>OBSERVACIONES</t>
  </si>
  <si>
    <t>GARANTÍA DE SERIEDAD DE LA OFERTA</t>
  </si>
  <si>
    <t>PROPUESTAS RECIBIDAS</t>
  </si>
  <si>
    <t>VALOR PROPUESTAS</t>
  </si>
  <si>
    <t>ORDEN VALOR DE LAS PROPUESTAS</t>
  </si>
  <si>
    <t>CANTIDAD</t>
  </si>
  <si>
    <t>Descripción</t>
  </si>
  <si>
    <t xml:space="preserve">IVA </t>
  </si>
  <si>
    <t>Total</t>
  </si>
  <si>
    <r>
      <t xml:space="preserve">OBSERVACIONES
</t>
    </r>
    <r>
      <rPr>
        <sz val="12"/>
        <rFont val="Arial"/>
        <family val="2"/>
      </rPr>
      <t xml:space="preserve">
</t>
    </r>
  </si>
  <si>
    <t>N.A</t>
  </si>
  <si>
    <t xml:space="preserve">SISTEMA REGISTRO NACIONAL DE MEDIDAS CORRECTIVAS RNMC
</t>
  </si>
  <si>
    <t>DESCRIPCION</t>
  </si>
  <si>
    <t>PORCENTAJE</t>
  </si>
  <si>
    <t>ITEM DE PAGO</t>
  </si>
  <si>
    <t>VALOR      UNITARIO                   ( $ )</t>
  </si>
  <si>
    <t>UND.</t>
  </si>
  <si>
    <t>VALOR TOTAL
               ( $ )</t>
  </si>
  <si>
    <t>VALOR IVA (19% SOBRE UTILIDADES 5% )</t>
  </si>
  <si>
    <t>VALOR TOTAL DE LA OBRA</t>
  </si>
  <si>
    <t>OFERTA ECONOMICA REVISADA</t>
  </si>
  <si>
    <t>OFERTA ECONOMICA REVISADA. VALOR NETO SIN IVA</t>
  </si>
  <si>
    <t>COSTO ESTIMADO DEL CONTRATO</t>
  </si>
  <si>
    <t>PROMEDIO</t>
  </si>
  <si>
    <t>MEDIANA</t>
  </si>
  <si>
    <t>DESVIACION ESTANDAR</t>
  </si>
  <si>
    <t>DIFERENCIA ENTRE COSTO ESTIMADO Y PROMEDIO O MEDIANA DE LAS OFERTAS</t>
  </si>
  <si>
    <t>Diferencia entre el valor de la oferta que puede ser artificialmente baja y el promedio del valor de las ofertas.</t>
  </si>
  <si>
    <t>Diferencia entre el valor de la oferta que puede ser artificialmente baja y el costo estimado del contrato.</t>
  </si>
  <si>
    <t>Valor Mínimo Aceptable: Valor Mínimo Aceptable = Mediana - Desviación Estándar</t>
  </si>
  <si>
    <t>SI HAY MAS DE 5 PROPUESTAS</t>
  </si>
  <si>
    <t>m</t>
  </si>
  <si>
    <t>IP-DT-CAS-012-2023 - CIVITEL INGENIEROS</t>
  </si>
  <si>
    <t>CIVITEL</t>
  </si>
  <si>
    <t>Oferta en evaluación</t>
  </si>
  <si>
    <t>98.900.841 COP</t>
  </si>
  <si>
    <t>PROPUESTA SEÑALIZACION</t>
  </si>
  <si>
    <t>YAMEL ARANGO PINILLA</t>
  </si>
  <si>
    <t>91.999.745 COP</t>
  </si>
  <si>
    <t>ROMA SEÑALIZACION CASANARE</t>
  </si>
  <si>
    <t>ROMA INTEGRAL GROUP SAS</t>
  </si>
  <si>
    <t>87.716.076,84 COP</t>
  </si>
  <si>
    <t>JBCP 012</t>
  </si>
  <si>
    <t>JUAN BERNARDO CAÑON PARRA</t>
  </si>
  <si>
    <t>97.130.374,53 COP</t>
  </si>
  <si>
    <t>INVITACION A PÚBLICA No. IP-DT-CAS-012-2023</t>
  </si>
  <si>
    <t>OBJETO: CONSTRUCCION DE OBRAS DE SEÑALIZACION PARA LA SEGURIDAD VIAL EN LA VÍA CON CÓDIGO 6512 MONTERREY - YOPAL, A CARGO DEL INSTITUTO NACIONAL DE VÍAS EN JURISDICCION DE LA TERRITORIAL CASANARE</t>
  </si>
  <si>
    <t>Línea de Demarcación con Pintura en Frío.</t>
  </si>
  <si>
    <t>ML</t>
  </si>
  <si>
    <t>Marca Vial con Pintura en Frío.</t>
  </si>
  <si>
    <t>M2</t>
  </si>
  <si>
    <t xml:space="preserve"> Tacha reflectiva -Adhesivo Epoxico</t>
  </si>
  <si>
    <t>UN</t>
  </si>
  <si>
    <t>Ajuste</t>
  </si>
  <si>
    <t>NO MODIFICAR</t>
  </si>
  <si>
    <t>OBRAS DE DEMARCACIÓN HORIZONTAL</t>
  </si>
  <si>
    <t>Concreto resistencia 28mpa (c) - compra de mezcla</t>
  </si>
  <si>
    <t>Acero de Refuerzo Fy 4200 MPa.</t>
  </si>
  <si>
    <t>Excavación en Pavimento Asfáltico existente Incluyendo el corte y la remociòn de las capas asfalticas subyacentes</t>
  </si>
  <si>
    <t>Demolición de pavimentos rígidos</t>
  </si>
  <si>
    <t>Base granular para bacheo clase a gradación fina</t>
  </si>
  <si>
    <t>Mezcla en Caliente para Bacheo MDC-19</t>
  </si>
  <si>
    <t>Señal vertical de transito tipo sr, sp y/o si, tablero en lámina con lamina retrorreflectiva tipo iv (75x75 cm)</t>
  </si>
  <si>
    <t>M3</t>
  </si>
  <si>
    <t>KG</t>
  </si>
  <si>
    <t>INSTALACION REDUCTORES DE VELOCIDAD</t>
  </si>
  <si>
    <t>SEÑALES VERTICALES  Y DEFENSAS METALICAS</t>
  </si>
  <si>
    <t>VALOR TOTAL DEL CONTRATO</t>
  </si>
  <si>
    <t>ADMINISTRACION</t>
  </si>
  <si>
    <t>A=</t>
  </si>
  <si>
    <t>IMPREVISTO</t>
  </si>
  <si>
    <t>I=</t>
  </si>
  <si>
    <t>UTILIDAD</t>
  </si>
  <si>
    <t>U=</t>
  </si>
  <si>
    <t>TOTAL A.I.U</t>
  </si>
  <si>
    <t>A.I.U.=</t>
  </si>
  <si>
    <t>SE REDONDEA CERO DECIMALES</t>
  </si>
  <si>
    <t>SE REDONDE A CERO DECIMALES EL IVA</t>
  </si>
  <si>
    <t>RECHAZADA NO RESPONDE A INFORME DE RESPUESTA OBSERVACIONES PUBLICADO EL 5/9/2023, EN EL PLAZO FIJADO POR LA ENTIDAD</t>
  </si>
  <si>
    <t>RECHAZADA NO CUMPLE CON MIPYME DEPARTAMENTO DE CASANARE</t>
  </si>
  <si>
    <t>MUNICIPIO DE YOPAL</t>
  </si>
  <si>
    <t>MUNICIPIO DE SOACHA</t>
  </si>
  <si>
    <t>2781-2022</t>
  </si>
  <si>
    <t>3540-2022</t>
  </si>
  <si>
    <t>REALIZAR LA SEÑALIZACION VIAL HORIZONTAL Y VERTICAL A TODO COSTO DE LAS VIAS DE LA CABECERA MUNICIPAL PRIORIZADAS POR LA SECRETARIA DE MOVILIDAD COMO ACCION DE FORTALECIMIENTO DE LA SEGURIDAD VIAL EN EL MUNICIPIO DE YOPAL.</t>
  </si>
  <si>
    <t>SEÑALIZACIÓNVIALVERTICALYHORIZONTALEN LA MALLA VIAL DEL MUNICIPIO DE SOACHA</t>
  </si>
  <si>
    <t>EVALUACIÓN FINANCIERA</t>
  </si>
  <si>
    <t>CIFRAS FINANCIERAS  - RUP ACTUALIZADO</t>
  </si>
  <si>
    <t>INDICE-LIQUIDEZ</t>
  </si>
  <si>
    <t>INDICE-ENDEUDAMIENTO</t>
  </si>
  <si>
    <t>RAZÓN COBERTURA DE INTERESES</t>
  </si>
  <si>
    <t>RENTABILIDAD DEL PATRIMONIO</t>
  </si>
  <si>
    <t>RENTABILIDAD DEL ACTIVO</t>
  </si>
  <si>
    <t>EVALUACIÓN ORGANIZACIONAL</t>
  </si>
  <si>
    <t>OFERTA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</si>
  <si>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</si>
  <si>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</si>
  <si>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</si>
  <si>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</si>
  <si>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</si>
  <si>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</si>
  <si>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INTERESES</t>
  </si>
  <si>
    <t>Fórmula: Liquidez=AC/PC&gt;=1,0</t>
  </si>
  <si>
    <t>Fórmula: Endeudamiento=Pas.T/Act.T&lt;=70%</t>
  </si>
  <si>
    <t>Fórmula: RCI=Utilidad Operacional/Gastos Intereses</t>
  </si>
  <si>
    <t>CAPACIDAD FINANCIERA   ADMISIBLE/NO ADMISIBLE</t>
  </si>
  <si>
    <t>Fórmula: ROE=Utilidad Operacional/Patrimonio*100%</t>
  </si>
  <si>
    <t>Fórmula: ROA=Utilidad Operacional/Activo Total*100%</t>
  </si>
  <si>
    <t>CAPACIDAD ORGANIZACIONAL   ADMISIBLE/NO ADMISIBLE</t>
  </si>
  <si>
    <t>Req. Min. Solvencia: &gt; =</t>
  </si>
  <si>
    <t xml:space="preserve">Req. Min. Endeudamiento: &lt; </t>
  </si>
  <si>
    <t xml:space="preserve">Req. Min. &gt;= </t>
  </si>
  <si>
    <t>Req. Min.: &gt; =</t>
  </si>
  <si>
    <t>INDICADOR</t>
  </si>
  <si>
    <t>RESULTADO</t>
  </si>
  <si>
    <t>CAÑON PARRA JUAN BERNARDO</t>
  </si>
  <si>
    <r>
      <t>OBSERVACIONES:</t>
    </r>
    <r>
      <rPr>
        <b/>
        <sz val="11"/>
        <rFont val="Arial"/>
        <family val="2"/>
      </rPr>
      <t xml:space="preserve"> </t>
    </r>
  </si>
  <si>
    <t>CUADRO 2</t>
  </si>
  <si>
    <t>CAPACIDAD RESIDUAL PARA LA CONTRATACION DE OBRAS (CR)</t>
  </si>
  <si>
    <t>PROPUESTA No.</t>
  </si>
  <si>
    <t>CAPACIDAD RESIDUAL DEL PROCESO DE CONTRATACIÓN</t>
  </si>
  <si>
    <t>CAPACIDAD RESIDUAL DEL PROPONENTE (PLIEGO DE CONDICIONES)</t>
  </si>
  <si>
    <t>CAPACIDAD ORGANIZACIONAL ( PCD)</t>
  </si>
  <si>
    <t>EXPERIENCIA</t>
  </si>
  <si>
    <t>CAPACIDAD FINANCIERA</t>
  </si>
  <si>
    <t>CAPACIDAD TÉCNICA</t>
  </si>
  <si>
    <t>SALDO DE CONTRATOS EN EJECUCIÓN</t>
  </si>
  <si>
    <t>ADMISIBLE?</t>
  </si>
  <si>
    <t>NUMERO</t>
  </si>
  <si>
    <t>CO</t>
  </si>
  <si>
    <t>E</t>
  </si>
  <si>
    <t>CF</t>
  </si>
  <si>
    <t>CT</t>
  </si>
  <si>
    <t>SCE</t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</si>
  <si>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</si>
  <si>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</si>
  <si>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Colombia Compra Eficiente</t>
  </si>
  <si>
    <t>INSTITUTO NACIONAL DE VIAS</t>
  </si>
  <si>
    <t>PUNTAJE POR EXPERIENCIA</t>
  </si>
  <si>
    <t>Porcentaje de Participación para este Proceso
(A)</t>
  </si>
  <si>
    <t>VALOR TOTAL DE LOS CONTRATOS EJECUTADOS
(B)</t>
  </si>
  <si>
    <t>PRESUPUESTO OFICIAL ESTIMADO (POE)  
(C)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</si>
  <si>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</si>
  <si>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</si>
  <si>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</si>
  <si>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rup proc. Ad. Firm</t>
  </si>
  <si>
    <t>falta anexo 1a</t>
  </si>
  <si>
    <t>rup ilegible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</si>
  <si>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</si>
  <si>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</si>
  <si>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</si>
  <si>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</si>
  <si>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</si>
  <si>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rup incompleto</t>
  </si>
  <si>
    <t>PUNTAJE POR CAPACIDAD TÉCNICA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</si>
  <si>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</si>
  <si>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</si>
  <si>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Rangos: 
Desde 1 hasta 5 = 20 Puntos
Desde 6 hasta 10 = 30 Puntos
Desde 11 hasta mayores = 40 Puntos</t>
  </si>
  <si>
    <t>Mayor a</t>
  </si>
  <si>
    <t>Menor o Igual a</t>
  </si>
  <si>
    <t>Puntaje</t>
  </si>
  <si>
    <t>Desde</t>
  </si>
  <si>
    <t>Hasta</t>
  </si>
  <si>
    <t>Mayores</t>
  </si>
  <si>
    <t>Concepto Puntaje máximo</t>
  </si>
  <si>
    <t>Oferta económica</t>
  </si>
  <si>
    <t>Factor de calidad</t>
  </si>
  <si>
    <t>Apoyo a la industria nacional</t>
  </si>
  <si>
    <t>Emprendimientos y empresas de mujeres</t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</si>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</sst>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-* #,##0\ &quot;Pts&quot;_-;\-* #,##0\ &quot;Pts&quot;_-;_-* &quot;-&quot;\ &quot;Pts&quot;_-;_-@_-"/>
    <numFmt numFmtId="169" formatCode="_-* #,##0\ _P_t_s_-;\-* #,##0\ _P_t_s_-;_-* &quot;-&quot;\ _P_t_s_-;_-@_-"/>
    <numFmt numFmtId="170" formatCode="_-* #,##0.00\ &quot;Pts&quot;_-;\-* #,##0.00\ &quot;Pts&quot;_-;_-* &quot;-&quot;??\ &quot;Pts&quot;_-;_-@_-"/>
    <numFmt numFmtId="171" formatCode="_-* #,##0.00\ _P_t_s_-;\-* #,##0.00\ _P_t_s_-;_-* &quot;-&quot;??\ _P_t_s_-;_-@_-"/>
    <numFmt numFmtId="172" formatCode="0.0"/>
    <numFmt numFmtId="173" formatCode="#,##0.0"/>
    <numFmt numFmtId="174" formatCode="mmmm\ d\,\ yyyy"/>
    <numFmt numFmtId="175" formatCode="#,##0\ &quot;smmlv&quot;"/>
    <numFmt numFmtId="176" formatCode="\ #,##0\ &quot;smmlv&quot;"/>
    <numFmt numFmtId="177" formatCode="_([$$-240A]\ * #,##0.00_);_([$$-240A]\ * \(#,##0.00\);_([$$-240A]\ * &quot;-&quot;??_);_(@_)"/>
    <numFmt numFmtId="178" formatCode="_-* #,##0\ _P_t_s_-;\-* #,##0\ _P_t_s_-;_-* &quot;-&quot;??\ _P_t_s_-;_-@_-"/>
    <numFmt numFmtId="179" formatCode="&quot;$&quot;\ #,##0.00"/>
    <numFmt numFmtId="180" formatCode="_-[$$-240A]* #,##0.00_-;\-[$$-240A]* #,##0.00_-;_-[$$-240A]* &quot;-&quot;??_-;_-@_-"/>
    <numFmt numFmtId="181" formatCode="_-[$$-240A]\ * #,##0.00_ ;_-[$$-240A]\ * \-#,##0.00\ ;_-[$$-240A]\ * &quot;-&quot;??_ ;_-@_ "/>
    <numFmt numFmtId="182" formatCode="##0&quot;.&quot;000"/>
    <numFmt numFmtId="183" formatCode="_-[$$-240A]\ * #,##0.00_-;\-[$$-240A]\ * #,##0.00_-;_-[$$-240A]\ * &quot;-&quot;??_-;_-@_-"/>
    <numFmt numFmtId="184" formatCode="_(&quot;$&quot;* #,##0.00_);_(&quot;$&quot;* \(#,##0.00\);_(&quot;$&quot;* &quot;-&quot;??_);_(@_)"/>
    <numFmt numFmtId="185" formatCode="_ &quot;$&quot;\ * #,##0.00_ ;_ &quot;$&quot;\ * \-#,##0.00_ ;_ &quot;$&quot;\ * &quot;-&quot;_ ;_ @_ "/>
    <numFmt numFmtId="186" formatCode="#,##0.00\ &quot;meses&quot;"/>
    <numFmt numFmtId="187" formatCode="_-* #,##0_-;\-* #,##0_-;_-* &quot;-&quot;??_-;_-@_-"/>
    <numFmt numFmtId="188" formatCode="_-* #,##0.00\ _P_t_s_-;\-* #,##0.00\ _P_t_s_-;_-* &quot;-&quot;\ _P_t_s_-;_-@_-"/>
    <numFmt numFmtId="189" formatCode="_ * #,##0_ ;_ * \-#,##0_ ;_ * &quot;-&quot;_ ;_ @_ "/>
    <numFmt numFmtId="190" formatCode="_-* #,##0.00_-;\-* #,##0.00_-;_-* &quot;-&quot;_-;_-@_-"/>
    <numFmt numFmtId="191" formatCode="_-* #,##0.00\ _€_-;\-* #,##0.00\ _€_-;_-* &quot;-&quot;??\ _€_-;_-@_-"/>
    <numFmt numFmtId="192" formatCode="&quot;KI.C. Como &quot;"/>
    <numFmt numFmtId="193" formatCode="_(&quot;$&quot;\ * #,##0_);_(&quot;$&quot;\ * \(#,##0\);_(&quot;$&quot;\ * &quot;-&quot;??_);_(@_)"/>
    <numFmt numFmtId="194" formatCode="_ * #,##0_ ;_ * \-#,##0_ ;_ * &quot;-&quot;??_ ;_ @_ "/>
  </numFmts>
  <fonts count="8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indexed="56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indexed="18"/>
      <name val="Arial"/>
      <family val="2"/>
    </font>
    <font>
      <sz val="8"/>
      <color indexed="20"/>
      <name val="Arial"/>
      <family val="2"/>
    </font>
    <font>
      <sz val="10"/>
      <color indexed="10"/>
      <name val="Arial"/>
      <family val="2"/>
    </font>
    <font>
      <sz val="8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sz val="10"/>
      <color indexed="56"/>
      <name val="Arial"/>
      <family val="2"/>
    </font>
    <font>
      <sz val="11"/>
      <name val="Arial"/>
      <family val="2"/>
    </font>
    <font>
      <sz val="12"/>
      <name val="Courier"/>
      <family val="3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Verdana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Century"/>
      <family val="1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rgb="FF0066CC"/>
      <name val="Arial"/>
      <family val="2"/>
    </font>
    <font>
      <sz val="10"/>
      <color rgb="FF0066CC"/>
      <name val="Arial"/>
      <family val="2"/>
    </font>
    <font>
      <b/>
      <sz val="9"/>
      <color rgb="FFFF0000"/>
      <name val="Arial Narrow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FF"/>
      <name val="Arial Narrow"/>
      <family val="2"/>
    </font>
    <font>
      <b/>
      <sz val="12"/>
      <color theme="0"/>
      <name val="Arial Narrow"/>
      <family val="2"/>
    </font>
    <font>
      <sz val="10"/>
      <color theme="1"/>
      <name val="Arial"/>
      <family val="2"/>
    </font>
    <font>
      <b/>
      <sz val="12"/>
      <color rgb="FF0066CC"/>
      <name val="Arial Narrow"/>
      <family val="2"/>
    </font>
    <font>
      <b/>
      <sz val="11"/>
      <color theme="1"/>
      <name val="Calibri"/>
      <family val="2"/>
      <scheme val="minor"/>
    </font>
    <font>
      <sz val="8"/>
      <color theme="0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  <font>
      <b/>
      <sz val="11"/>
      <name val="Arial"/>
      <family val="2"/>
    </font>
    <font>
      <b/>
      <sz val="11"/>
      <color indexed="63"/>
      <name val="Arial"/>
      <family val="2"/>
    </font>
    <font>
      <b/>
      <sz val="11"/>
      <color indexed="8"/>
      <name val="Arial"/>
      <family val="2"/>
    </font>
    <font>
      <b/>
      <sz val="10"/>
      <color indexed="12"/>
      <name val="Arial"/>
      <family val="2"/>
    </font>
    <font>
      <sz val="6"/>
      <color indexed="10"/>
      <name val="Arial"/>
      <family val="2"/>
    </font>
    <font>
      <sz val="10"/>
      <name val="Times New Roman"/>
      <family val="1"/>
    </font>
    <font>
      <b/>
      <sz val="8"/>
      <color indexed="12"/>
      <name val="Arial"/>
      <family val="2"/>
    </font>
    <font>
      <b/>
      <sz val="6"/>
      <color indexed="1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color rgb="FF000000"/>
      <name val="Arial"/>
      <family val="2"/>
    </font>
    <font>
      <sz val="10"/>
      <name val="Arial Narrow"/>
      <family val="2"/>
    </font>
    <font>
      <sz val="14"/>
      <name val="Arial"/>
      <family val="2"/>
    </font>
    <font>
      <b/>
      <sz val="10"/>
      <color rgb="FFFF0000"/>
      <name val="Arial Narrow"/>
      <family val="2"/>
    </font>
    <font>
      <sz val="10"/>
      <color rgb="FFFF0000"/>
      <name val="Arial"/>
      <family val="2"/>
    </font>
    <font>
      <sz val="10"/>
      <color rgb="FFFF0000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3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10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86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3" fillId="16" borderId="1" applyNumberFormat="0" applyAlignment="0" applyProtection="0"/>
    <xf numFmtId="0" fontId="24" fillId="17" borderId="2" applyNumberFormat="0" applyAlignment="0" applyProtection="0"/>
    <xf numFmtId="0" fontId="25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21" borderId="0" applyNumberFormat="0" applyBorder="0" applyAlignment="0" applyProtection="0"/>
    <xf numFmtId="0" fontId="27" fillId="7" borderId="1" applyNumberFormat="0" applyAlignment="0" applyProtection="0"/>
    <xf numFmtId="0" fontId="53" fillId="0" borderId="0" applyNumberFormat="0" applyFill="0" applyBorder="0" applyAlignment="0" applyProtection="0"/>
    <xf numFmtId="0" fontId="28" fillId="3" borderId="0" applyNumberFormat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1" fontId="54" fillId="0" borderId="0" applyFont="0" applyFill="0" applyBorder="0" applyAlignment="0" applyProtection="0"/>
    <xf numFmtId="167" fontId="16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55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29" fillId="22" borderId="0" applyNumberFormat="0" applyBorder="0" applyAlignment="0" applyProtection="0"/>
    <xf numFmtId="0" fontId="4" fillId="0" borderId="0"/>
    <xf numFmtId="0" fontId="4" fillId="0" borderId="0"/>
    <xf numFmtId="0" fontId="16" fillId="0" borderId="0"/>
    <xf numFmtId="0" fontId="16" fillId="0" borderId="0"/>
    <xf numFmtId="0" fontId="42" fillId="0" borderId="0" applyNumberFormat="0" applyFill="0" applyBorder="0" applyProtection="0">
      <alignment vertical="top"/>
    </xf>
    <xf numFmtId="0" fontId="54" fillId="0" borderId="0"/>
    <xf numFmtId="0" fontId="4" fillId="0" borderId="0"/>
    <xf numFmtId="39" fontId="39" fillId="0" borderId="0"/>
    <xf numFmtId="0" fontId="4" fillId="23" borderId="4" applyNumberFormat="0" applyFont="0" applyAlignment="0" applyProtection="0"/>
    <xf numFmtId="9" fontId="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0" fillId="16" borderId="5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6" applyNumberFormat="0" applyFill="0" applyAlignment="0" applyProtection="0"/>
    <xf numFmtId="0" fontId="26" fillId="0" borderId="7" applyNumberFormat="0" applyFill="0" applyAlignment="0" applyProtection="0"/>
    <xf numFmtId="0" fontId="35" fillId="0" borderId="8" applyNumberFormat="0" applyFill="0" applyAlignment="0" applyProtection="0"/>
    <xf numFmtId="0" fontId="2" fillId="0" borderId="0"/>
    <xf numFmtId="0" fontId="67" fillId="0" borderId="0" applyNumberForma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9" fontId="21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93">
    <xf numFmtId="0" fontId="0" fillId="0" borderId="0" xfId="0"/>
    <xf numFmtId="0" fontId="6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 wrapText="1"/>
    </xf>
    <xf numFmtId="0" fontId="5" fillId="0" borderId="0" xfId="0" applyFont="1"/>
    <xf numFmtId="0" fontId="7" fillId="0" borderId="0" xfId="0" applyFont="1" applyAlignment="1">
      <alignment horizontal="centerContinuous" vertical="center" wrapText="1"/>
    </xf>
    <xf numFmtId="0" fontId="8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10" fillId="0" borderId="0" xfId="0" applyFont="1" applyAlignment="1">
      <alignment horizontal="centerContinuous" vertical="center" wrapText="1"/>
    </xf>
    <xf numFmtId="0" fontId="11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/>
    </xf>
    <xf numFmtId="0" fontId="12" fillId="0" borderId="9" xfId="0" applyFont="1" applyBorder="1" applyAlignment="1">
      <alignment horizontal="centerContinuous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Continuous" vertical="center" wrapText="1"/>
    </xf>
    <xf numFmtId="0" fontId="12" fillId="0" borderId="11" xfId="0" applyFont="1" applyBorder="1" applyAlignment="1">
      <alignment horizontal="centerContinuous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Continuous" vertical="center" wrapText="1"/>
    </xf>
    <xf numFmtId="0" fontId="13" fillId="0" borderId="0" xfId="0" applyFont="1"/>
    <xf numFmtId="9" fontId="15" fillId="0" borderId="0" xfId="0" applyNumberFormat="1" applyFont="1"/>
    <xf numFmtId="0" fontId="6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6" fillId="0" borderId="0" xfId="0" applyFont="1"/>
    <xf numFmtId="0" fontId="12" fillId="0" borderId="0" xfId="0" applyFont="1"/>
    <xf numFmtId="0" fontId="12" fillId="0" borderId="13" xfId="0" applyFont="1" applyBorder="1" applyAlignment="1">
      <alignment horizontal="center" vertical="center"/>
    </xf>
    <xf numFmtId="0" fontId="0" fillId="24" borderId="0" xfId="0" applyFill="1"/>
    <xf numFmtId="0" fontId="0" fillId="0" borderId="14" xfId="0" applyBorder="1"/>
    <xf numFmtId="0" fontId="15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center"/>
    </xf>
    <xf numFmtId="3" fontId="17" fillId="0" borderId="0" xfId="42" applyNumberFormat="1" applyFont="1" applyAlignment="1">
      <alignment horizontal="left"/>
    </xf>
    <xf numFmtId="0" fontId="9" fillId="0" borderId="15" xfId="0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center" vertical="center"/>
    </xf>
    <xf numFmtId="0" fontId="15" fillId="0" borderId="0" xfId="0" applyFont="1"/>
    <xf numFmtId="0" fontId="0" fillId="0" borderId="0" xfId="0" applyAlignment="1">
      <alignment horizontal="center"/>
    </xf>
    <xf numFmtId="1" fontId="6" fillId="0" borderId="0" xfId="0" applyNumberFormat="1" applyFont="1" applyAlignment="1">
      <alignment horizontal="centerContinuous" vertical="center" wrapText="1"/>
    </xf>
    <xf numFmtId="1" fontId="7" fillId="0" borderId="0" xfId="0" applyNumberFormat="1" applyFont="1" applyAlignment="1">
      <alignment horizontal="centerContinuous" vertical="center" wrapText="1"/>
    </xf>
    <xf numFmtId="1" fontId="9" fillId="0" borderId="0" xfId="0" applyNumberFormat="1" applyFont="1" applyAlignment="1">
      <alignment horizontal="centerContinuous" vertical="center" wrapText="1"/>
    </xf>
    <xf numFmtId="0" fontId="16" fillId="0" borderId="0" xfId="0" applyFont="1" applyAlignment="1">
      <alignment horizontal="centerContinuous" vertical="center" wrapText="1"/>
    </xf>
    <xf numFmtId="1" fontId="8" fillId="0" borderId="0" xfId="0" applyNumberFormat="1" applyFont="1" applyAlignment="1">
      <alignment horizontal="centerContinuous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74" fontId="18" fillId="0" borderId="0" xfId="0" applyNumberFormat="1" applyFont="1" applyAlignment="1">
      <alignment horizontal="center"/>
    </xf>
    <xf numFmtId="4" fontId="18" fillId="0" borderId="0" xfId="0" applyNumberFormat="1" applyFont="1"/>
    <xf numFmtId="2" fontId="0" fillId="0" borderId="0" xfId="0" applyNumberFormat="1"/>
    <xf numFmtId="174" fontId="20" fillId="0" borderId="0" xfId="0" applyNumberFormat="1" applyFont="1" applyAlignment="1">
      <alignment horizontal="center"/>
    </xf>
    <xf numFmtId="0" fontId="5" fillId="0" borderId="0" xfId="0" applyFont="1" applyAlignment="1">
      <alignment horizontal="centerContinuous" vertical="center" wrapText="1"/>
    </xf>
    <xf numFmtId="0" fontId="20" fillId="0" borderId="0" xfId="0" applyFont="1" applyAlignment="1">
      <alignment horizontal="centerContinuous" vertical="center" wrapText="1"/>
    </xf>
    <xf numFmtId="0" fontId="20" fillId="0" borderId="0" xfId="0" applyFont="1"/>
    <xf numFmtId="0" fontId="19" fillId="0" borderId="0" xfId="0" applyFont="1"/>
    <xf numFmtId="0" fontId="16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6" fillId="0" borderId="0" xfId="0" applyFont="1" applyAlignment="1">
      <alignment horizontal="centerContinuous" wrapText="1"/>
    </xf>
    <xf numFmtId="0" fontId="12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2" fillId="0" borderId="10" xfId="0" applyFont="1" applyBorder="1" applyAlignment="1">
      <alignment horizontal="centerContinuous" vertical="center"/>
    </xf>
    <xf numFmtId="0" fontId="12" fillId="0" borderId="18" xfId="0" applyFont="1" applyBorder="1" applyAlignment="1">
      <alignment horizontal="centerContinuous" vertical="center"/>
    </xf>
    <xf numFmtId="0" fontId="12" fillId="0" borderId="19" xfId="0" applyFont="1" applyBorder="1" applyAlignment="1">
      <alignment horizontal="centerContinuous"/>
    </xf>
    <xf numFmtId="0" fontId="8" fillId="0" borderId="0" xfId="0" applyFont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centerContinuous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Continuous" vertical="center"/>
    </xf>
    <xf numFmtId="0" fontId="12" fillId="0" borderId="24" xfId="0" applyFont="1" applyBorder="1" applyAlignment="1">
      <alignment horizontal="centerContinuous" vertical="center"/>
    </xf>
    <xf numFmtId="0" fontId="12" fillId="0" borderId="25" xfId="0" applyFont="1" applyBorder="1" applyAlignment="1">
      <alignment horizontal="centerContinuous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5" fillId="0" borderId="27" xfId="0" applyFont="1" applyBorder="1"/>
    <xf numFmtId="0" fontId="15" fillId="0" borderId="26" xfId="0" applyFont="1" applyBorder="1" applyAlignment="1">
      <alignment horizontal="left" vertical="center" wrapText="1"/>
    </xf>
    <xf numFmtId="9" fontId="15" fillId="0" borderId="26" xfId="0" applyNumberFormat="1" applyFont="1" applyBorder="1" applyAlignment="1">
      <alignment horizontal="center" vertical="center" wrapText="1"/>
    </xf>
    <xf numFmtId="171" fontId="15" fillId="0" borderId="26" xfId="32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center" vertical="center"/>
    </xf>
    <xf numFmtId="0" fontId="12" fillId="0" borderId="28" xfId="0" applyFont="1" applyBorder="1" applyAlignment="1">
      <alignment horizontal="centerContinuous" vertical="center"/>
    </xf>
    <xf numFmtId="171" fontId="0" fillId="0" borderId="0" xfId="32" applyFont="1"/>
    <xf numFmtId="0" fontId="5" fillId="24" borderId="0" xfId="0" applyFont="1" applyFill="1"/>
    <xf numFmtId="0" fontId="12" fillId="24" borderId="29" xfId="0" applyFont="1" applyFill="1" applyBorder="1"/>
    <xf numFmtId="1" fontId="8" fillId="26" borderId="0" xfId="0" applyNumberFormat="1" applyFont="1" applyFill="1" applyAlignment="1">
      <alignment horizontal="centerContinuous" vertical="center" wrapText="1"/>
    </xf>
    <xf numFmtId="0" fontId="16" fillId="26" borderId="0" xfId="0" applyFont="1" applyFill="1" applyAlignment="1">
      <alignment horizontal="centerContinuous"/>
    </xf>
    <xf numFmtId="0" fontId="16" fillId="26" borderId="0" xfId="0" applyFont="1" applyFill="1" applyAlignment="1">
      <alignment horizontal="centerContinuous" vertical="center" wrapText="1"/>
    </xf>
    <xf numFmtId="0" fontId="16" fillId="26" borderId="0" xfId="0" applyFont="1" applyFill="1"/>
    <xf numFmtId="0" fontId="15" fillId="26" borderId="0" xfId="0" applyFont="1" applyFill="1" applyAlignment="1">
      <alignment horizontal="centerContinuous" vertical="center" wrapText="1"/>
    </xf>
    <xf numFmtId="0" fontId="4" fillId="0" borderId="0" xfId="0" applyFont="1" applyAlignment="1">
      <alignment horizontal="centerContinuous" vertical="center" wrapText="1"/>
    </xf>
    <xf numFmtId="1" fontId="15" fillId="0" borderId="23" xfId="0" applyNumberFormat="1" applyFont="1" applyBorder="1" applyAlignment="1">
      <alignment horizontal="center" vertical="center"/>
    </xf>
    <xf numFmtId="1" fontId="12" fillId="0" borderId="0" xfId="0" applyNumberFormat="1" applyFont="1" applyAlignment="1">
      <alignment horizontal="centerContinuous" vertical="center" wrapText="1"/>
    </xf>
    <xf numFmtId="0" fontId="12" fillId="0" borderId="0" xfId="0" applyFont="1" applyAlignment="1">
      <alignment horizontal="centerContinuous" vertical="center" wrapText="1"/>
    </xf>
    <xf numFmtId="1" fontId="15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2" fillId="0" borderId="30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8" fillId="24" borderId="31" xfId="0" applyFont="1" applyFill="1" applyBorder="1"/>
    <xf numFmtId="0" fontId="8" fillId="24" borderId="32" xfId="0" applyFont="1" applyFill="1" applyBorder="1"/>
    <xf numFmtId="4" fontId="8" fillId="24" borderId="33" xfId="0" applyNumberFormat="1" applyFont="1" applyFill="1" applyBorder="1"/>
    <xf numFmtId="4" fontId="8" fillId="24" borderId="32" xfId="0" applyNumberFormat="1" applyFont="1" applyFill="1" applyBorder="1"/>
    <xf numFmtId="4" fontId="5" fillId="0" borderId="26" xfId="0" applyNumberFormat="1" applyFont="1" applyBorder="1" applyAlignment="1">
      <alignment horizontal="center" vertical="center"/>
    </xf>
    <xf numFmtId="0" fontId="4" fillId="0" borderId="0" xfId="0" applyFont="1"/>
    <xf numFmtId="1" fontId="14" fillId="25" borderId="34" xfId="0" applyNumberFormat="1" applyFont="1" applyFill="1" applyBorder="1" applyAlignment="1">
      <alignment horizontal="center" vertical="center"/>
    </xf>
    <xf numFmtId="9" fontId="14" fillId="25" borderId="35" xfId="59" applyFont="1" applyFill="1" applyBorder="1" applyAlignment="1">
      <alignment horizontal="center" vertical="center"/>
    </xf>
    <xf numFmtId="0" fontId="56" fillId="0" borderId="0" xfId="0" applyFont="1" applyAlignment="1">
      <alignment horizontal="centerContinuous" vertical="center" wrapText="1"/>
    </xf>
    <xf numFmtId="0" fontId="57" fillId="0" borderId="36" xfId="0" applyFont="1" applyBorder="1" applyAlignment="1">
      <alignment vertical="center" wrapText="1"/>
    </xf>
    <xf numFmtId="178" fontId="0" fillId="0" borderId="0" xfId="32" applyNumberFormat="1" applyFont="1"/>
    <xf numFmtId="178" fontId="0" fillId="0" borderId="0" xfId="0" applyNumberFormat="1"/>
    <xf numFmtId="39" fontId="7" fillId="0" borderId="0" xfId="57" applyFont="1" applyAlignment="1">
      <alignment horizontal="center" vertical="center"/>
    </xf>
    <xf numFmtId="0" fontId="16" fillId="0" borderId="0" xfId="53"/>
    <xf numFmtId="39" fontId="40" fillId="0" borderId="0" xfId="57" quotePrefix="1" applyFont="1" applyAlignment="1">
      <alignment vertical="center"/>
    </xf>
    <xf numFmtId="39" fontId="7" fillId="0" borderId="0" xfId="57" applyFont="1" applyAlignment="1">
      <alignment vertical="center"/>
    </xf>
    <xf numFmtId="169" fontId="4" fillId="0" borderId="37" xfId="33" applyFont="1" applyFill="1" applyBorder="1" applyAlignment="1">
      <alignment horizontal="right" vertical="center" wrapText="1"/>
    </xf>
    <xf numFmtId="169" fontId="41" fillId="27" borderId="0" xfId="33" applyFont="1" applyFill="1"/>
    <xf numFmtId="39" fontId="11" fillId="0" borderId="0" xfId="57" applyFont="1" applyAlignment="1">
      <alignment vertical="center"/>
    </xf>
    <xf numFmtId="39" fontId="7" fillId="0" borderId="0" xfId="57" applyFont="1" applyAlignment="1">
      <alignment vertical="center" wrapText="1"/>
    </xf>
    <xf numFmtId="39" fontId="11" fillId="0" borderId="0" xfId="57" applyFont="1" applyAlignment="1">
      <alignment horizontal="center" vertical="center"/>
    </xf>
    <xf numFmtId="0" fontId="16" fillId="0" borderId="41" xfId="53" applyBorder="1"/>
    <xf numFmtId="0" fontId="0" fillId="0" borderId="0" xfId="0" applyAlignment="1">
      <alignment vertical="center"/>
    </xf>
    <xf numFmtId="169" fontId="0" fillId="0" borderId="0" xfId="33" applyFont="1" applyAlignment="1">
      <alignment horizontal="left"/>
    </xf>
    <xf numFmtId="1" fontId="16" fillId="0" borderId="0" xfId="59" applyNumberFormat="1" applyFont="1"/>
    <xf numFmtId="1" fontId="38" fillId="0" borderId="0" xfId="59" applyNumberFormat="1" applyFont="1" applyFill="1" applyBorder="1" applyAlignment="1">
      <alignment horizontal="center" vertical="center"/>
    </xf>
    <xf numFmtId="1" fontId="36" fillId="0" borderId="0" xfId="59" applyNumberFormat="1" applyFont="1" applyBorder="1" applyAlignment="1">
      <alignment wrapText="1"/>
    </xf>
    <xf numFmtId="1" fontId="0" fillId="0" borderId="0" xfId="59" applyNumberFormat="1" applyFont="1"/>
    <xf numFmtId="3" fontId="5" fillId="0" borderId="22" xfId="0" applyNumberFormat="1" applyFont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/>
    </xf>
    <xf numFmtId="3" fontId="15" fillId="0" borderId="27" xfId="0" applyNumberFormat="1" applyFont="1" applyBorder="1" applyAlignment="1">
      <alignment horizontal="center" vertical="center" wrapText="1"/>
    </xf>
    <xf numFmtId="39" fontId="11" fillId="0" borderId="0" xfId="57" applyFont="1" applyAlignment="1">
      <alignment horizontal="left" vertical="center"/>
    </xf>
    <xf numFmtId="39" fontId="7" fillId="0" borderId="0" xfId="57" applyFont="1" applyAlignment="1">
      <alignment horizontal="left" vertical="center"/>
    </xf>
    <xf numFmtId="0" fontId="43" fillId="28" borderId="38" xfId="54" applyFont="1" applyFill="1" applyBorder="1" applyAlignment="1">
      <alignment vertical="center" wrapText="1"/>
    </xf>
    <xf numFmtId="0" fontId="43" fillId="28" borderId="43" xfId="54" applyFont="1" applyFill="1" applyBorder="1" applyAlignment="1">
      <alignment vertical="center" wrapText="1"/>
    </xf>
    <xf numFmtId="0" fontId="44" fillId="0" borderId="26" xfId="54" applyFont="1" applyFill="1" applyBorder="1" applyAlignment="1">
      <alignment vertical="center" wrapText="1"/>
    </xf>
    <xf numFmtId="0" fontId="44" fillId="0" borderId="0" xfId="54" applyNumberFormat="1" applyFont="1" applyFill="1" applyBorder="1" applyAlignment="1">
      <alignment horizontal="center" wrapText="1"/>
    </xf>
    <xf numFmtId="44" fontId="58" fillId="0" borderId="0" xfId="54" applyNumberFormat="1" applyFont="1" applyFill="1" applyBorder="1" applyAlignment="1">
      <alignment horizontal="center" wrapText="1"/>
    </xf>
    <xf numFmtId="164" fontId="46" fillId="26" borderId="0" xfId="44" applyFont="1" applyFill="1" applyBorder="1" applyAlignment="1">
      <alignment vertical="center" wrapText="1"/>
    </xf>
    <xf numFmtId="39" fontId="38" fillId="0" borderId="0" xfId="57" applyFont="1" applyAlignment="1">
      <alignment vertical="center" wrapText="1"/>
    </xf>
    <xf numFmtId="0" fontId="8" fillId="28" borderId="0" xfId="53" applyFont="1" applyFill="1" applyAlignment="1">
      <alignment horizontal="center"/>
    </xf>
    <xf numFmtId="0" fontId="38" fillId="0" borderId="0" xfId="0" applyFont="1"/>
    <xf numFmtId="0" fontId="40" fillId="0" borderId="26" xfId="0" applyFont="1" applyBorder="1" applyAlignment="1">
      <alignment vertical="center" wrapText="1"/>
    </xf>
    <xf numFmtId="0" fontId="40" fillId="0" borderId="0" xfId="0" applyFont="1"/>
    <xf numFmtId="0" fontId="7" fillId="0" borderId="26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left" vertical="center" wrapText="1"/>
    </xf>
    <xf numFmtId="22" fontId="60" fillId="30" borderId="26" xfId="0" applyNumberFormat="1" applyFont="1" applyFill="1" applyBorder="1" applyAlignment="1">
      <alignment horizontal="left" vertical="center" wrapText="1"/>
    </xf>
    <xf numFmtId="0" fontId="40" fillId="0" borderId="0" xfId="0" applyFont="1" applyAlignment="1">
      <alignment horizontal="left"/>
    </xf>
    <xf numFmtId="169" fontId="40" fillId="0" borderId="0" xfId="33" applyFont="1" applyAlignment="1">
      <alignment horizontal="left"/>
    </xf>
    <xf numFmtId="0" fontId="40" fillId="0" borderId="26" xfId="0" applyFont="1" applyBorder="1" applyAlignment="1">
      <alignment horizontal="center" vertical="center" wrapText="1"/>
    </xf>
    <xf numFmtId="39" fontId="40" fillId="0" borderId="0" xfId="57" applyFont="1" applyAlignment="1">
      <alignment vertical="center" wrapText="1"/>
    </xf>
    <xf numFmtId="0" fontId="47" fillId="0" borderId="45" xfId="54" applyFont="1" applyBorder="1" applyAlignment="1">
      <alignment vertical="center" wrapText="1"/>
    </xf>
    <xf numFmtId="165" fontId="45" fillId="0" borderId="39" xfId="41" applyFont="1" applyFill="1" applyBorder="1" applyAlignment="1">
      <alignment horizontal="right" vertical="center"/>
    </xf>
    <xf numFmtId="9" fontId="45" fillId="0" borderId="39" xfId="59" applyFont="1" applyFill="1" applyBorder="1" applyAlignment="1">
      <alignment horizontal="right" vertical="center"/>
    </xf>
    <xf numFmtId="185" fontId="61" fillId="0" borderId="27" xfId="0" applyNumberFormat="1" applyFont="1" applyBorder="1" applyAlignment="1">
      <alignment vertical="center"/>
    </xf>
    <xf numFmtId="4" fontId="48" fillId="0" borderId="46" xfId="0" applyNumberFormat="1" applyFont="1" applyBorder="1" applyAlignment="1">
      <alignment horizontal="center" vertical="center"/>
    </xf>
    <xf numFmtId="0" fontId="0" fillId="0" borderId="26" xfId="0" applyBorder="1"/>
    <xf numFmtId="0" fontId="43" fillId="0" borderId="26" xfId="54" applyFont="1" applyFill="1" applyBorder="1" applyAlignment="1">
      <alignment vertical="center" wrapText="1"/>
    </xf>
    <xf numFmtId="4" fontId="48" fillId="26" borderId="46" xfId="0" applyNumberFormat="1" applyFont="1" applyFill="1" applyBorder="1" applyAlignment="1">
      <alignment horizontal="center" vertical="center"/>
    </xf>
    <xf numFmtId="184" fontId="48" fillId="0" borderId="26" xfId="46" applyNumberFormat="1" applyFont="1" applyFill="1" applyBorder="1" applyAlignment="1">
      <alignment horizontal="center" vertical="center"/>
    </xf>
    <xf numFmtId="185" fontId="48" fillId="0" borderId="27" xfId="0" applyNumberFormat="1" applyFont="1" applyBorder="1" applyAlignment="1">
      <alignment vertical="center"/>
    </xf>
    <xf numFmtId="0" fontId="48" fillId="0" borderId="47" xfId="54" applyFont="1" applyFill="1" applyBorder="1" applyAlignment="1">
      <alignment horizontal="center" vertical="center" wrapText="1"/>
    </xf>
    <xf numFmtId="181" fontId="48" fillId="0" borderId="37" xfId="36" applyNumberFormat="1" applyFont="1" applyFill="1" applyBorder="1" applyAlignment="1">
      <alignment vertical="center" wrapText="1"/>
    </xf>
    <xf numFmtId="9" fontId="62" fillId="0" borderId="24" xfId="59" applyFont="1" applyFill="1" applyBorder="1" applyAlignment="1">
      <alignment vertical="center"/>
    </xf>
    <xf numFmtId="0" fontId="40" fillId="0" borderId="0" xfId="0" applyFont="1" applyAlignment="1">
      <alignment wrapText="1"/>
    </xf>
    <xf numFmtId="0" fontId="40" fillId="0" borderId="0" xfId="0" applyFont="1" applyAlignment="1">
      <alignment vertical="center" wrapText="1"/>
    </xf>
    <xf numFmtId="179" fontId="51" fillId="28" borderId="0" xfId="0" applyNumberFormat="1" applyFont="1" applyFill="1"/>
    <xf numFmtId="0" fontId="40" fillId="0" borderId="0" xfId="0" applyFont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 wrapText="1"/>
    </xf>
    <xf numFmtId="0" fontId="40" fillId="0" borderId="38" xfId="0" applyFont="1" applyBorder="1" applyAlignment="1">
      <alignment vertical="center" wrapText="1"/>
    </xf>
    <xf numFmtId="0" fontId="40" fillId="0" borderId="26" xfId="0" applyFont="1" applyBorder="1" applyAlignment="1">
      <alignment horizontal="justify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justify" vertical="center" wrapText="1"/>
    </xf>
    <xf numFmtId="0" fontId="7" fillId="27" borderId="3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180" fontId="7" fillId="0" borderId="0" xfId="43" applyNumberFormat="1" applyFont="1" applyAlignment="1">
      <alignment horizontal="center" vertical="center" wrapText="1"/>
    </xf>
    <xf numFmtId="179" fontId="40" fillId="0" borderId="0" xfId="0" applyNumberFormat="1" applyFont="1" applyAlignment="1">
      <alignment wrapText="1"/>
    </xf>
    <xf numFmtId="4" fontId="40" fillId="0" borderId="0" xfId="0" applyNumberFormat="1" applyFont="1" applyAlignment="1">
      <alignment horizontal="center" vertical="center" wrapText="1"/>
    </xf>
    <xf numFmtId="183" fontId="40" fillId="0" borderId="0" xfId="0" applyNumberFormat="1" applyFont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15" fontId="37" fillId="27" borderId="49" xfId="59" applyNumberFormat="1" applyFont="1" applyFill="1" applyBorder="1" applyAlignment="1">
      <alignment horizontal="center"/>
    </xf>
    <xf numFmtId="15" fontId="37" fillId="27" borderId="50" xfId="0" applyNumberFormat="1" applyFont="1" applyFill="1" applyBorder="1" applyAlignment="1">
      <alignment horizontal="center"/>
    </xf>
    <xf numFmtId="0" fontId="4" fillId="27" borderId="50" xfId="0" applyFont="1" applyFill="1" applyBorder="1" applyAlignment="1">
      <alignment horizontal="centerContinuous"/>
    </xf>
    <xf numFmtId="15" fontId="37" fillId="27" borderId="50" xfId="0" applyNumberFormat="1" applyFont="1" applyFill="1" applyBorder="1" applyAlignment="1">
      <alignment horizontal="centerContinuous"/>
    </xf>
    <xf numFmtId="177" fontId="4" fillId="0" borderId="51" xfId="42" applyNumberFormat="1" applyFont="1" applyBorder="1"/>
    <xf numFmtId="175" fontId="8" fillId="0" borderId="52" xfId="0" applyNumberFormat="1" applyFont="1" applyBorder="1" applyAlignment="1">
      <alignment horizontal="right" vertical="center"/>
    </xf>
    <xf numFmtId="175" fontId="8" fillId="0" borderId="33" xfId="0" applyNumberFormat="1" applyFont="1" applyBorder="1" applyAlignment="1">
      <alignment horizontal="right" vertical="center"/>
    </xf>
    <xf numFmtId="0" fontId="8" fillId="0" borderId="53" xfId="0" applyFont="1" applyBorder="1" applyAlignment="1">
      <alignment horizontal="center" vertical="center"/>
    </xf>
    <xf numFmtId="17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54" xfId="59" applyNumberFormat="1" applyFont="1" applyFill="1" applyBorder="1" applyAlignment="1">
      <alignment horizontal="center" vertical="center" wrapText="1"/>
    </xf>
    <xf numFmtId="15" fontId="8" fillId="0" borderId="55" xfId="0" applyNumberFormat="1" applyFont="1" applyBorder="1" applyAlignment="1">
      <alignment horizontal="center" vertical="center" wrapText="1"/>
    </xf>
    <xf numFmtId="15" fontId="4" fillId="0" borderId="55" xfId="0" applyNumberFormat="1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8" fillId="0" borderId="0" xfId="0" applyFont="1"/>
    <xf numFmtId="4" fontId="8" fillId="0" borderId="0" xfId="0" applyNumberFormat="1" applyFont="1"/>
    <xf numFmtId="0" fontId="8" fillId="0" borderId="5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40" fillId="0" borderId="54" xfId="0" applyFont="1" applyBorder="1" applyAlignment="1">
      <alignment horizontal="center" vertical="center"/>
    </xf>
    <xf numFmtId="0" fontId="40" fillId="0" borderId="55" xfId="0" applyFont="1" applyBorder="1" applyAlignment="1">
      <alignment horizontal="center" vertical="center" wrapText="1"/>
    </xf>
    <xf numFmtId="49" fontId="40" fillId="27" borderId="55" xfId="0" applyNumberFormat="1" applyFont="1" applyFill="1" applyBorder="1" applyAlignment="1">
      <alignment horizontal="center" vertical="center" wrapText="1"/>
    </xf>
    <xf numFmtId="0" fontId="40" fillId="25" borderId="55" xfId="51" applyFont="1" applyFill="1" applyBorder="1" applyAlignment="1">
      <alignment horizontal="center" vertical="center" wrapText="1"/>
    </xf>
    <xf numFmtId="9" fontId="40" fillId="0" borderId="55" xfId="59" applyFont="1" applyFill="1" applyBorder="1" applyAlignment="1">
      <alignment horizontal="center" vertical="center"/>
    </xf>
    <xf numFmtId="3" fontId="40" fillId="0" borderId="55" xfId="0" applyNumberFormat="1" applyFont="1" applyBorder="1" applyAlignment="1">
      <alignment horizontal="center" vertical="center"/>
    </xf>
    <xf numFmtId="15" fontId="52" fillId="0" borderId="55" xfId="51" applyNumberFormat="1" applyFont="1" applyBorder="1" applyAlignment="1">
      <alignment horizontal="center" vertical="center" wrapText="1"/>
    </xf>
    <xf numFmtId="15" fontId="40" fillId="0" borderId="55" xfId="0" applyNumberFormat="1" applyFont="1" applyBorder="1" applyAlignment="1">
      <alignment horizontal="center" vertical="center"/>
    </xf>
    <xf numFmtId="172" fontId="40" fillId="0" borderId="55" xfId="0" applyNumberFormat="1" applyFont="1" applyBorder="1" applyAlignment="1">
      <alignment horizontal="center" vertical="center"/>
    </xf>
    <xf numFmtId="173" fontId="40" fillId="0" borderId="55" xfId="0" applyNumberFormat="1" applyFont="1" applyBorder="1" applyAlignment="1">
      <alignment horizontal="center" vertical="center"/>
    </xf>
    <xf numFmtId="166" fontId="40" fillId="0" borderId="55" xfId="45" applyFont="1" applyFill="1" applyBorder="1" applyAlignment="1">
      <alignment horizontal="right" vertical="center" wrapText="1"/>
    </xf>
    <xf numFmtId="4" fontId="7" fillId="0" borderId="55" xfId="0" applyNumberFormat="1" applyFont="1" applyBorder="1" applyAlignment="1">
      <alignment horizontal="center" vertical="center"/>
    </xf>
    <xf numFmtId="4" fontId="40" fillId="0" borderId="55" xfId="0" applyNumberFormat="1" applyFont="1" applyBorder="1" applyAlignment="1">
      <alignment vertical="center"/>
    </xf>
    <xf numFmtId="4" fontId="40" fillId="0" borderId="48" xfId="0" applyNumberFormat="1" applyFont="1" applyBorder="1" applyAlignment="1">
      <alignment vertical="center"/>
    </xf>
    <xf numFmtId="0" fontId="40" fillId="0" borderId="26" xfId="0" applyFont="1" applyBorder="1" applyAlignment="1">
      <alignment horizontal="justify" vertical="top" wrapText="1"/>
    </xf>
    <xf numFmtId="0" fontId="16" fillId="0" borderId="57" xfId="53" applyBorder="1"/>
    <xf numFmtId="0" fontId="54" fillId="0" borderId="0" xfId="53" applyFont="1"/>
    <xf numFmtId="0" fontId="54" fillId="0" borderId="58" xfId="53" applyFont="1" applyBorder="1"/>
    <xf numFmtId="0" fontId="7" fillId="0" borderId="0" xfId="0" applyFont="1"/>
    <xf numFmtId="165" fontId="47" fillId="0" borderId="54" xfId="41" applyFont="1" applyFill="1" applyBorder="1" applyAlignment="1">
      <alignment horizontal="center" vertical="center" wrapText="1"/>
    </xf>
    <xf numFmtId="169" fontId="63" fillId="0" borderId="59" xfId="33" applyFont="1" applyFill="1" applyBorder="1"/>
    <xf numFmtId="169" fontId="40" fillId="0" borderId="59" xfId="33" applyFont="1" applyFill="1" applyBorder="1" applyAlignment="1">
      <alignment vertical="center"/>
    </xf>
    <xf numFmtId="165" fontId="45" fillId="0" borderId="59" xfId="41" applyFont="1" applyFill="1" applyBorder="1" applyAlignment="1">
      <alignment horizontal="right" vertical="center"/>
    </xf>
    <xf numFmtId="9" fontId="45" fillId="0" borderId="59" xfId="59" applyFont="1" applyFill="1" applyBorder="1" applyAlignment="1">
      <alignment horizontal="right" vertical="center"/>
    </xf>
    <xf numFmtId="165" fontId="45" fillId="0" borderId="49" xfId="41" applyFont="1" applyFill="1" applyBorder="1" applyAlignment="1">
      <alignment horizontal="right" vertical="center"/>
    </xf>
    <xf numFmtId="169" fontId="40" fillId="0" borderId="59" xfId="33" applyFont="1" applyFill="1" applyBorder="1"/>
    <xf numFmtId="1" fontId="7" fillId="31" borderId="30" xfId="0" applyNumberFormat="1" applyFont="1" applyFill="1" applyBorder="1" applyAlignment="1">
      <alignment horizontal="center" vertical="center" wrapText="1"/>
    </xf>
    <xf numFmtId="0" fontId="7" fillId="31" borderId="30" xfId="0" applyFont="1" applyFill="1" applyBorder="1" applyAlignment="1">
      <alignment vertical="center" wrapText="1"/>
    </xf>
    <xf numFmtId="9" fontId="7" fillId="31" borderId="30" xfId="59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46" xfId="59" applyFont="1" applyFill="1" applyBorder="1" applyAlignment="1">
      <alignment horizontal="center" vertical="center" wrapText="1"/>
    </xf>
    <xf numFmtId="15" fontId="8" fillId="0" borderId="46" xfId="0" applyNumberFormat="1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8" fillId="0" borderId="44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Continuous" vertical="center" wrapText="1"/>
    </xf>
    <xf numFmtId="0" fontId="8" fillId="0" borderId="64" xfId="0" applyFont="1" applyBorder="1" applyAlignment="1">
      <alignment horizontal="centerContinuous" vertical="center" wrapText="1"/>
    </xf>
    <xf numFmtId="9" fontId="8" fillId="0" borderId="55" xfId="59" applyFont="1" applyFill="1" applyBorder="1" applyAlignment="1">
      <alignment horizontal="center" vertical="center" wrapText="1"/>
    </xf>
    <xf numFmtId="15" fontId="8" fillId="0" borderId="55" xfId="0" applyNumberFormat="1" applyFont="1" applyBorder="1" applyAlignment="1">
      <alignment horizontal="centerContinuous" vertical="center" wrapText="1"/>
    </xf>
    <xf numFmtId="0" fontId="8" fillId="0" borderId="55" xfId="0" applyFont="1" applyBorder="1" applyAlignment="1">
      <alignment horizontal="centerContinuous" vertical="center" wrapText="1"/>
    </xf>
    <xf numFmtId="0" fontId="8" fillId="0" borderId="55" xfId="0" applyFont="1" applyBorder="1" applyAlignment="1">
      <alignment horizontal="centerContinuous" wrapText="1"/>
    </xf>
    <xf numFmtId="0" fontId="8" fillId="0" borderId="55" xfId="0" applyFont="1" applyBorder="1" applyAlignment="1">
      <alignment horizontal="center" wrapText="1"/>
    </xf>
    <xf numFmtId="0" fontId="8" fillId="0" borderId="48" xfId="0" applyFont="1" applyBorder="1" applyAlignment="1">
      <alignment horizontal="centerContinuous" vertical="center" wrapText="1"/>
    </xf>
    <xf numFmtId="181" fontId="48" fillId="0" borderId="43" xfId="36" applyNumberFormat="1" applyFont="1" applyFill="1" applyBorder="1" applyAlignment="1">
      <alignment vertical="center" wrapText="1"/>
    </xf>
    <xf numFmtId="169" fontId="40" fillId="0" borderId="42" xfId="33" applyFont="1" applyFill="1" applyBorder="1"/>
    <xf numFmtId="44" fontId="0" fillId="0" borderId="0" xfId="0" applyNumberFormat="1"/>
    <xf numFmtId="186" fontId="37" fillId="0" borderId="50" xfId="0" applyNumberFormat="1" applyFont="1" applyBorder="1" applyAlignment="1">
      <alignment horizontal="center" vertical="center"/>
    </xf>
    <xf numFmtId="14" fontId="40" fillId="0" borderId="0" xfId="0" applyNumberFormat="1" applyFont="1"/>
    <xf numFmtId="2" fontId="40" fillId="0" borderId="0" xfId="0" applyNumberFormat="1" applyFont="1"/>
    <xf numFmtId="0" fontId="60" fillId="30" borderId="26" xfId="0" applyFont="1" applyFill="1" applyBorder="1" applyAlignment="1">
      <alignment horizontal="center" vertical="center" wrapText="1"/>
    </xf>
    <xf numFmtId="0" fontId="49" fillId="0" borderId="46" xfId="53" applyFont="1" applyBorder="1" applyAlignment="1">
      <alignment vertical="center" wrapText="1"/>
    </xf>
    <xf numFmtId="177" fontId="40" fillId="26" borderId="48" xfId="40" applyNumberFormat="1" applyFont="1" applyFill="1" applyBorder="1" applyAlignment="1">
      <alignment horizontal="center" vertical="center"/>
    </xf>
    <xf numFmtId="9" fontId="40" fillId="0" borderId="37" xfId="48" applyNumberFormat="1" applyFont="1" applyFill="1" applyBorder="1" applyAlignment="1">
      <alignment horizontal="center" vertical="center"/>
    </xf>
    <xf numFmtId="9" fontId="40" fillId="0" borderId="52" xfId="48" applyNumberFormat="1" applyFont="1" applyFill="1" applyBorder="1" applyAlignment="1">
      <alignment horizontal="center" vertical="center"/>
    </xf>
    <xf numFmtId="0" fontId="40" fillId="0" borderId="66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left" vertical="top" wrapText="1"/>
    </xf>
    <xf numFmtId="0" fontId="8" fillId="24" borderId="0" xfId="0" applyFont="1" applyFill="1"/>
    <xf numFmtId="4" fontId="8" fillId="24" borderId="0" xfId="0" applyNumberFormat="1" applyFont="1" applyFill="1"/>
    <xf numFmtId="22" fontId="0" fillId="0" borderId="0" xfId="0" applyNumberFormat="1"/>
    <xf numFmtId="0" fontId="65" fillId="0" borderId="40" xfId="53" applyFont="1" applyBorder="1"/>
    <xf numFmtId="171" fontId="66" fillId="0" borderId="27" xfId="32" applyFont="1" applyBorder="1" applyAlignment="1">
      <alignment horizontal="center" vertical="center" wrapText="1"/>
    </xf>
    <xf numFmtId="171" fontId="40" fillId="0" borderId="26" xfId="36" applyNumberFormat="1" applyFont="1" applyFill="1" applyBorder="1" applyAlignment="1">
      <alignment horizontal="right" vertical="center" wrapText="1"/>
    </xf>
    <xf numFmtId="4" fontId="40" fillId="0" borderId="37" xfId="0" applyNumberFormat="1" applyFont="1" applyBorder="1" applyAlignment="1">
      <alignment horizontal="right" vertical="center" wrapText="1"/>
    </xf>
    <xf numFmtId="0" fontId="8" fillId="0" borderId="26" xfId="0" applyFont="1" applyBorder="1"/>
    <xf numFmtId="0" fontId="59" fillId="29" borderId="46" xfId="0" applyFont="1" applyFill="1" applyBorder="1" applyAlignment="1">
      <alignment horizontal="left" vertical="center" wrapText="1" indent="1"/>
    </xf>
    <xf numFmtId="0" fontId="68" fillId="30" borderId="26" xfId="72" applyFont="1" applyFill="1" applyBorder="1" applyAlignment="1">
      <alignment horizontal="left" vertical="center" wrapText="1" indent="1"/>
    </xf>
    <xf numFmtId="0" fontId="60" fillId="30" borderId="26" xfId="0" applyFont="1" applyFill="1" applyBorder="1" applyAlignment="1">
      <alignment horizontal="left" vertical="center" wrapText="1" indent="1"/>
    </xf>
    <xf numFmtId="22" fontId="60" fillId="30" borderId="26" xfId="0" applyNumberFormat="1" applyFont="1" applyFill="1" applyBorder="1" applyAlignment="1">
      <alignment horizontal="left" vertical="center" wrapText="1" indent="1"/>
    </xf>
    <xf numFmtId="0" fontId="60" fillId="30" borderId="26" xfId="0" applyFont="1" applyFill="1" applyBorder="1" applyAlignment="1">
      <alignment horizontal="right" vertical="center" wrapText="1" indent="1"/>
    </xf>
    <xf numFmtId="0" fontId="47" fillId="0" borderId="48" xfId="0" applyFont="1" applyBorder="1" applyAlignment="1">
      <alignment horizontal="center" vertical="center" wrapText="1"/>
    </xf>
    <xf numFmtId="0" fontId="40" fillId="0" borderId="40" xfId="0" applyFont="1" applyBorder="1" applyAlignment="1">
      <alignment vertical="center" wrapText="1"/>
    </xf>
    <xf numFmtId="0" fontId="8" fillId="31" borderId="0" xfId="53" applyFont="1" applyFill="1" applyAlignment="1">
      <alignment horizontal="center"/>
    </xf>
    <xf numFmtId="0" fontId="65" fillId="28" borderId="40" xfId="53" applyFont="1" applyFill="1" applyBorder="1"/>
    <xf numFmtId="0" fontId="16" fillId="28" borderId="41" xfId="53" applyFill="1" applyBorder="1"/>
    <xf numFmtId="0" fontId="40" fillId="32" borderId="55" xfId="0" applyFont="1" applyFill="1" applyBorder="1" applyAlignment="1">
      <alignment horizontal="center" vertical="center" wrapText="1"/>
    </xf>
    <xf numFmtId="0" fontId="0" fillId="32" borderId="0" xfId="0" applyFill="1" applyAlignment="1">
      <alignment horizontal="center" vertical="center"/>
    </xf>
    <xf numFmtId="6" fontId="40" fillId="0" borderId="30" xfId="0" applyNumberFormat="1" applyFont="1" applyBorder="1" applyAlignment="1">
      <alignment horizontal="left" vertical="center" wrapText="1"/>
    </xf>
    <xf numFmtId="0" fontId="40" fillId="0" borderId="39" xfId="0" applyFont="1" applyBorder="1" applyAlignment="1">
      <alignment horizontal="left" vertical="top" wrapText="1"/>
    </xf>
    <xf numFmtId="0" fontId="7" fillId="32" borderId="54" xfId="0" applyFont="1" applyFill="1" applyBorder="1" applyAlignment="1">
      <alignment horizontal="center" vertical="center" wrapText="1"/>
    </xf>
    <xf numFmtId="0" fontId="7" fillId="32" borderId="48" xfId="0" applyFont="1" applyFill="1" applyBorder="1" applyAlignment="1">
      <alignment horizontal="center" vertical="center" wrapText="1"/>
    </xf>
    <xf numFmtId="6" fontId="40" fillId="0" borderId="59" xfId="0" applyNumberFormat="1" applyFont="1" applyBorder="1" applyAlignment="1">
      <alignment horizontal="left" vertical="center" wrapText="1"/>
    </xf>
    <xf numFmtId="6" fontId="40" fillId="0" borderId="37" xfId="0" applyNumberFormat="1" applyFont="1" applyBorder="1" applyAlignment="1">
      <alignment horizontal="left" vertical="center" wrapText="1"/>
    </xf>
    <xf numFmtId="0" fontId="5" fillId="28" borderId="55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28" borderId="26" xfId="0" applyFont="1" applyFill="1" applyBorder="1" applyAlignment="1">
      <alignment horizontal="center" vertical="center"/>
    </xf>
    <xf numFmtId="0" fontId="40" fillId="0" borderId="46" xfId="0" applyFont="1" applyBorder="1" applyAlignment="1">
      <alignment horizontal="center" vertical="center" wrapText="1"/>
    </xf>
    <xf numFmtId="0" fontId="60" fillId="30" borderId="46" xfId="0" applyFont="1" applyFill="1" applyBorder="1" applyAlignment="1">
      <alignment horizontal="center" vertical="center" wrapText="1"/>
    </xf>
    <xf numFmtId="0" fontId="40" fillId="0" borderId="46" xfId="0" applyFont="1" applyBorder="1" applyAlignment="1">
      <alignment horizontal="left" vertical="center" wrapText="1"/>
    </xf>
    <xf numFmtId="22" fontId="60" fillId="30" borderId="46" xfId="0" applyNumberFormat="1" applyFont="1" applyFill="1" applyBorder="1" applyAlignment="1">
      <alignment horizontal="left" vertical="center" wrapText="1"/>
    </xf>
    <xf numFmtId="6" fontId="40" fillId="0" borderId="71" xfId="0" applyNumberFormat="1" applyFont="1" applyBorder="1" applyAlignment="1">
      <alignment horizontal="left" vertical="center" wrapText="1"/>
    </xf>
    <xf numFmtId="6" fontId="40" fillId="0" borderId="47" xfId="0" applyNumberFormat="1" applyFont="1" applyBorder="1" applyAlignment="1">
      <alignment horizontal="left" vertical="center" wrapText="1"/>
    </xf>
    <xf numFmtId="6" fontId="40" fillId="0" borderId="60" xfId="0" applyNumberFormat="1" applyFont="1" applyBorder="1" applyAlignment="1">
      <alignment horizontal="left" vertical="center" wrapText="1"/>
    </xf>
    <xf numFmtId="0" fontId="40" fillId="0" borderId="65" xfId="0" applyFont="1" applyBorder="1" applyAlignment="1">
      <alignment horizontal="left" vertical="top" wrapText="1"/>
    </xf>
    <xf numFmtId="6" fontId="40" fillId="0" borderId="26" xfId="0" applyNumberFormat="1" applyFont="1" applyBorder="1" applyAlignment="1">
      <alignment horizontal="left" vertical="center" wrapText="1"/>
    </xf>
    <xf numFmtId="0" fontId="4" fillId="0" borderId="26" xfId="0" applyFont="1" applyBorder="1" applyAlignment="1">
      <alignment wrapText="1"/>
    </xf>
    <xf numFmtId="10" fontId="0" fillId="0" borderId="0" xfId="59" applyNumberFormat="1" applyFont="1"/>
    <xf numFmtId="183" fontId="36" fillId="0" borderId="26" xfId="33" applyNumberFormat="1" applyFont="1" applyBorder="1" applyAlignment="1">
      <alignment vertical="center"/>
    </xf>
    <xf numFmtId="183" fontId="36" fillId="0" borderId="26" xfId="0" applyNumberFormat="1" applyFont="1" applyBorder="1" applyAlignment="1">
      <alignment vertical="center"/>
    </xf>
    <xf numFmtId="183" fontId="36" fillId="0" borderId="26" xfId="43" applyNumberFormat="1" applyFont="1" applyBorder="1" applyAlignment="1">
      <alignment vertical="center"/>
    </xf>
    <xf numFmtId="183" fontId="4" fillId="28" borderId="26" xfId="0" applyNumberFormat="1" applyFont="1" applyFill="1" applyBorder="1" applyAlignment="1">
      <alignment vertical="center"/>
    </xf>
    <xf numFmtId="0" fontId="40" fillId="0" borderId="0" xfId="0" applyFont="1" applyAlignment="1">
      <alignment horizontal="left" vertical="center" wrapText="1"/>
    </xf>
    <xf numFmtId="0" fontId="7" fillId="27" borderId="30" xfId="0" applyFont="1" applyFill="1" applyBorder="1" applyAlignment="1">
      <alignment horizontal="center" vertical="center" wrapText="1"/>
    </xf>
    <xf numFmtId="0" fontId="60" fillId="30" borderId="72" xfId="0" applyFont="1" applyFill="1" applyBorder="1" applyAlignment="1">
      <alignment horizontal="center" vertical="center" wrapText="1"/>
    </xf>
    <xf numFmtId="0" fontId="68" fillId="30" borderId="72" xfId="72" applyFont="1" applyFill="1" applyBorder="1" applyAlignment="1">
      <alignment horizontal="left" vertical="center" wrapText="1" indent="1"/>
    </xf>
    <xf numFmtId="0" fontId="60" fillId="30" borderId="72" xfId="0" applyFont="1" applyFill="1" applyBorder="1" applyAlignment="1">
      <alignment horizontal="left" vertical="center" wrapText="1" indent="1"/>
    </xf>
    <xf numFmtId="22" fontId="60" fillId="30" borderId="72" xfId="0" applyNumberFormat="1" applyFont="1" applyFill="1" applyBorder="1" applyAlignment="1">
      <alignment horizontal="left" vertical="center" wrapText="1" indent="1"/>
    </xf>
    <xf numFmtId="0" fontId="60" fillId="30" borderId="72" xfId="0" applyFont="1" applyFill="1" applyBorder="1" applyAlignment="1">
      <alignment horizontal="right" vertical="center" wrapText="1" indent="1"/>
    </xf>
    <xf numFmtId="0" fontId="40" fillId="0" borderId="72" xfId="0" applyFont="1" applyBorder="1" applyAlignment="1">
      <alignment vertical="center" wrapText="1"/>
    </xf>
    <xf numFmtId="183" fontId="60" fillId="30" borderId="26" xfId="43" applyNumberFormat="1" applyFont="1" applyFill="1" applyBorder="1" applyAlignment="1">
      <alignment horizontal="right" vertical="center" wrapText="1" indent="1"/>
    </xf>
    <xf numFmtId="169" fontId="0" fillId="0" borderId="0" xfId="33" applyFont="1"/>
    <xf numFmtId="43" fontId="38" fillId="0" borderId="26" xfId="73" applyNumberFormat="1" applyFont="1" applyFill="1" applyBorder="1" applyAlignment="1">
      <alignment horizontal="center" vertical="center"/>
    </xf>
    <xf numFmtId="187" fontId="38" fillId="0" borderId="26" xfId="73" applyNumberFormat="1" applyFont="1" applyFill="1" applyBorder="1" applyAlignment="1">
      <alignment horizontal="right" vertical="center"/>
    </xf>
    <xf numFmtId="43" fontId="38" fillId="0" borderId="50" xfId="73" applyNumberFormat="1" applyFont="1" applyFill="1" applyBorder="1" applyAlignment="1">
      <alignment horizontal="center" vertical="center"/>
    </xf>
    <xf numFmtId="187" fontId="38" fillId="0" borderId="50" xfId="73" applyNumberFormat="1" applyFont="1" applyFill="1" applyBorder="1" applyAlignment="1">
      <alignment horizontal="right" vertical="center"/>
    </xf>
    <xf numFmtId="43" fontId="38" fillId="0" borderId="32" xfId="73" applyNumberFormat="1" applyFont="1" applyFill="1" applyBorder="1" applyAlignment="1">
      <alignment horizontal="left" vertical="center"/>
    </xf>
    <xf numFmtId="43" fontId="38" fillId="0" borderId="32" xfId="73" applyNumberFormat="1" applyFont="1" applyFill="1" applyBorder="1" applyAlignment="1">
      <alignment horizontal="center" vertical="center"/>
    </xf>
    <xf numFmtId="187" fontId="38" fillId="0" borderId="32" xfId="73" applyNumberFormat="1" applyFont="1" applyFill="1" applyBorder="1" applyAlignment="1">
      <alignment horizontal="right" vertical="center"/>
    </xf>
    <xf numFmtId="0" fontId="0" fillId="27" borderId="0" xfId="0" applyFill="1"/>
    <xf numFmtId="4" fontId="40" fillId="27" borderId="37" xfId="0" applyNumberFormat="1" applyFont="1" applyFill="1" applyBorder="1" applyAlignment="1">
      <alignment horizontal="right" vertical="center" wrapText="1"/>
    </xf>
    <xf numFmtId="0" fontId="49" fillId="0" borderId="65" xfId="54" applyFont="1" applyFill="1" applyBorder="1" applyAlignment="1">
      <alignment horizontal="left" vertical="center"/>
    </xf>
    <xf numFmtId="0" fontId="47" fillId="33" borderId="32" xfId="74" applyFont="1" applyFill="1" applyBorder="1" applyAlignment="1">
      <alignment vertical="center"/>
    </xf>
    <xf numFmtId="0" fontId="47" fillId="33" borderId="73" xfId="74" applyFont="1" applyFill="1" applyBorder="1" applyAlignment="1">
      <alignment vertical="center"/>
    </xf>
    <xf numFmtId="43" fontId="38" fillId="0" borderId="74" xfId="73" applyNumberFormat="1" applyFont="1" applyFill="1" applyBorder="1" applyAlignment="1">
      <alignment horizontal="left" vertical="center" wrapText="1"/>
    </xf>
    <xf numFmtId="43" fontId="38" fillId="0" borderId="74" xfId="73" applyNumberFormat="1" applyFont="1" applyFill="1" applyBorder="1" applyAlignment="1">
      <alignment horizontal="center" vertical="center"/>
    </xf>
    <xf numFmtId="187" fontId="38" fillId="0" borderId="74" xfId="73" applyNumberFormat="1" applyFont="1" applyFill="1" applyBorder="1" applyAlignment="1">
      <alignment horizontal="right" vertical="center"/>
    </xf>
    <xf numFmtId="0" fontId="46" fillId="0" borderId="59" xfId="74" applyFont="1" applyBorder="1" applyAlignment="1">
      <alignment horizontal="center" vertical="center"/>
    </xf>
    <xf numFmtId="0" fontId="46" fillId="0" borderId="49" xfId="74" applyFont="1" applyBorder="1" applyAlignment="1">
      <alignment horizontal="center" vertical="center"/>
    </xf>
    <xf numFmtId="0" fontId="46" fillId="0" borderId="75" xfId="74" applyFont="1" applyBorder="1" applyAlignment="1">
      <alignment horizontal="center" vertical="center"/>
    </xf>
    <xf numFmtId="0" fontId="47" fillId="33" borderId="76" xfId="74" applyFont="1" applyFill="1" applyBorder="1" applyAlignment="1">
      <alignment vertical="center"/>
    </xf>
    <xf numFmtId="43" fontId="38" fillId="0" borderId="26" xfId="73" applyNumberFormat="1" applyFont="1" applyFill="1" applyBorder="1" applyAlignment="1">
      <alignment horizontal="left" vertical="center" wrapText="1"/>
    </xf>
    <xf numFmtId="43" fontId="38" fillId="0" borderId="50" xfId="73" applyNumberFormat="1" applyFont="1" applyFill="1" applyBorder="1" applyAlignment="1">
      <alignment horizontal="left" vertical="center" wrapText="1"/>
    </xf>
    <xf numFmtId="185" fontId="49" fillId="0" borderId="37" xfId="74" applyNumberFormat="1" applyFont="1" applyBorder="1" applyAlignment="1">
      <alignment vertical="center"/>
    </xf>
    <xf numFmtId="10" fontId="7" fillId="0" borderId="26" xfId="40" applyNumberFormat="1" applyFont="1" applyFill="1" applyBorder="1" applyAlignment="1">
      <alignment horizontal="center" vertical="center"/>
    </xf>
    <xf numFmtId="10" fontId="7" fillId="0" borderId="46" xfId="40" applyNumberFormat="1" applyFont="1" applyFill="1" applyBorder="1" applyAlignment="1">
      <alignment horizontal="center" vertical="center"/>
    </xf>
    <xf numFmtId="188" fontId="38" fillId="0" borderId="26" xfId="33" applyNumberFormat="1" applyFont="1" applyFill="1" applyBorder="1" applyAlignment="1">
      <alignment horizontal="center" vertical="center"/>
    </xf>
    <xf numFmtId="188" fontId="38" fillId="0" borderId="50" xfId="33" applyNumberFormat="1" applyFont="1" applyFill="1" applyBorder="1" applyAlignment="1">
      <alignment horizontal="center" vertical="center"/>
    </xf>
    <xf numFmtId="188" fontId="38" fillId="0" borderId="32" xfId="33" applyNumberFormat="1" applyFont="1" applyFill="1" applyBorder="1" applyAlignment="1">
      <alignment horizontal="center" vertical="center"/>
    </xf>
    <xf numFmtId="188" fontId="40" fillId="0" borderId="26" xfId="33" applyNumberFormat="1" applyFont="1" applyFill="1" applyBorder="1" applyAlignment="1">
      <alignment horizontal="right" vertical="center" wrapText="1"/>
    </xf>
    <xf numFmtId="188" fontId="47" fillId="33" borderId="73" xfId="33" applyNumberFormat="1" applyFont="1" applyFill="1" applyBorder="1" applyAlignment="1">
      <alignment vertical="center"/>
    </xf>
    <xf numFmtId="188" fontId="38" fillId="0" borderId="74" xfId="33" applyNumberFormat="1" applyFont="1" applyFill="1" applyBorder="1" applyAlignment="1">
      <alignment horizontal="center" vertical="center"/>
    </xf>
    <xf numFmtId="188" fontId="40" fillId="0" borderId="59" xfId="33" applyNumberFormat="1" applyFont="1" applyFill="1" applyBorder="1" applyAlignment="1">
      <alignment vertical="center"/>
    </xf>
    <xf numFmtId="188" fontId="40" fillId="0" borderId="42" xfId="33" applyNumberFormat="1" applyFont="1" applyFill="1" applyBorder="1"/>
    <xf numFmtId="0" fontId="7" fillId="32" borderId="26" xfId="0" applyFont="1" applyFill="1" applyBorder="1" applyAlignment="1">
      <alignment horizontal="center" vertical="center" wrapText="1"/>
    </xf>
    <xf numFmtId="0" fontId="40" fillId="0" borderId="26" xfId="0" applyFont="1" applyBorder="1" applyAlignment="1">
      <alignment vertical="top" wrapText="1"/>
    </xf>
    <xf numFmtId="169" fontId="40" fillId="0" borderId="0" xfId="33" applyFont="1"/>
    <xf numFmtId="169" fontId="0" fillId="24" borderId="0" xfId="33" applyFont="1" applyFill="1"/>
    <xf numFmtId="1" fontId="69" fillId="25" borderId="0" xfId="75" applyNumberFormat="1" applyFont="1" applyFill="1" applyAlignment="1">
      <alignment horizontal="center"/>
    </xf>
    <xf numFmtId="0" fontId="8" fillId="0" borderId="0" xfId="75" applyFont="1"/>
    <xf numFmtId="0" fontId="8" fillId="26" borderId="0" xfId="75" applyFont="1" applyFill="1"/>
    <xf numFmtId="0" fontId="4" fillId="0" borderId="0" xfId="75"/>
    <xf numFmtId="0" fontId="4" fillId="26" borderId="0" xfId="75" applyFill="1"/>
    <xf numFmtId="0" fontId="69" fillId="25" borderId="0" xfId="75" applyFont="1" applyFill="1" applyAlignment="1">
      <alignment horizontal="center" vertical="center"/>
    </xf>
    <xf numFmtId="0" fontId="69" fillId="34" borderId="26" xfId="75" applyFont="1" applyFill="1" applyBorder="1" applyAlignment="1">
      <alignment horizontal="center" vertical="center" wrapText="1"/>
    </xf>
    <xf numFmtId="0" fontId="69" fillId="24" borderId="26" xfId="75" quotePrefix="1" applyFont="1" applyFill="1" applyBorder="1" applyAlignment="1">
      <alignment horizontal="left" vertical="center" wrapText="1"/>
    </xf>
    <xf numFmtId="4" fontId="69" fillId="36" borderId="26" xfId="76" applyNumberFormat="1" applyFont="1" applyFill="1" applyBorder="1" applyAlignment="1">
      <alignment horizontal="center" vertical="center"/>
    </xf>
    <xf numFmtId="9" fontId="69" fillId="36" borderId="26" xfId="76" applyFont="1" applyFill="1" applyBorder="1" applyAlignment="1">
      <alignment horizontal="center" vertical="center"/>
    </xf>
    <xf numFmtId="10" fontId="69" fillId="36" borderId="26" xfId="76" applyNumberFormat="1" applyFont="1" applyFill="1" applyBorder="1" applyAlignment="1">
      <alignment horizontal="center" vertical="center"/>
    </xf>
    <xf numFmtId="0" fontId="69" fillId="24" borderId="26" xfId="75" applyFont="1" applyFill="1" applyBorder="1" applyAlignment="1">
      <alignment horizontal="center" vertical="center"/>
    </xf>
    <xf numFmtId="9" fontId="69" fillId="0" borderId="26" xfId="75" applyNumberFormat="1" applyFont="1" applyBorder="1" applyAlignment="1">
      <alignment horizontal="center" vertical="center"/>
    </xf>
    <xf numFmtId="0" fontId="4" fillId="0" borderId="26" xfId="75" applyBorder="1"/>
    <xf numFmtId="0" fontId="69" fillId="26" borderId="0" xfId="75" applyFont="1" applyFill="1"/>
    <xf numFmtId="172" fontId="69" fillId="37" borderId="26" xfId="78" applyNumberFormat="1" applyFont="1" applyFill="1" applyBorder="1" applyAlignment="1">
      <alignment horizontal="center" vertical="center"/>
    </xf>
    <xf numFmtId="1" fontId="69" fillId="37" borderId="26" xfId="79" applyNumberFormat="1" applyFont="1" applyFill="1" applyBorder="1" applyAlignment="1" applyProtection="1">
      <alignment horizontal="left" vertical="center" wrapText="1"/>
      <protection hidden="1"/>
    </xf>
    <xf numFmtId="167" fontId="69" fillId="37" borderId="26" xfId="75" applyNumberFormat="1" applyFont="1" applyFill="1" applyBorder="1" applyAlignment="1">
      <alignment horizontal="center" vertical="center" wrapText="1"/>
    </xf>
    <xf numFmtId="167" fontId="69" fillId="0" borderId="26" xfId="80" applyFont="1" applyFill="1" applyBorder="1" applyAlignment="1">
      <alignment horizontal="center" vertical="center" wrapText="1"/>
    </xf>
    <xf numFmtId="0" fontId="71" fillId="0" borderId="26" xfId="75" applyFont="1" applyBorder="1" applyAlignment="1">
      <alignment horizontal="center" vertical="center" wrapText="1"/>
    </xf>
    <xf numFmtId="9" fontId="71" fillId="0" borderId="26" xfId="76" applyFont="1" applyFill="1" applyBorder="1" applyAlignment="1">
      <alignment horizontal="center" vertical="center" wrapText="1"/>
    </xf>
    <xf numFmtId="2" fontId="71" fillId="0" borderId="26" xfId="75" applyNumberFormat="1" applyFont="1" applyBorder="1" applyAlignment="1">
      <alignment horizontal="center" vertical="center" wrapText="1"/>
    </xf>
    <xf numFmtId="10" fontId="69" fillId="0" borderId="26" xfId="80" applyNumberFormat="1" applyFont="1" applyFill="1" applyBorder="1" applyAlignment="1">
      <alignment horizontal="center" vertical="center" wrapText="1"/>
    </xf>
    <xf numFmtId="10" fontId="71" fillId="0" borderId="26" xfId="75" applyNumberFormat="1" applyFont="1" applyBorder="1" applyAlignment="1">
      <alignment horizontal="center" vertical="center" wrapText="1"/>
    </xf>
    <xf numFmtId="0" fontId="69" fillId="0" borderId="26" xfId="75" applyFont="1" applyBorder="1"/>
    <xf numFmtId="4" fontId="69" fillId="0" borderId="0" xfId="75" applyNumberFormat="1" applyFont="1"/>
    <xf numFmtId="0" fontId="69" fillId="0" borderId="0" xfId="75" applyFont="1"/>
    <xf numFmtId="172" fontId="38" fillId="33" borderId="26" xfId="78" applyNumberFormat="1" applyFont="1" applyFill="1" applyBorder="1" applyAlignment="1">
      <alignment horizontal="center" vertical="center"/>
    </xf>
    <xf numFmtId="1" fontId="38" fillId="33" borderId="26" xfId="79" applyNumberFormat="1" applyFont="1" applyFill="1" applyBorder="1" applyAlignment="1" applyProtection="1">
      <alignment horizontal="left" vertical="center" wrapText="1"/>
      <protection hidden="1"/>
    </xf>
    <xf numFmtId="167" fontId="38" fillId="33" borderId="26" xfId="75" applyNumberFormat="1" applyFont="1" applyFill="1" applyBorder="1" applyAlignment="1">
      <alignment horizontal="center" vertical="center" wrapText="1"/>
    </xf>
    <xf numFmtId="190" fontId="38" fillId="33" borderId="26" xfId="81" applyNumberFormat="1" applyFont="1" applyFill="1" applyBorder="1" applyAlignment="1">
      <alignment horizontal="center" vertical="center" wrapText="1"/>
    </xf>
    <xf numFmtId="0" fontId="38" fillId="0" borderId="26" xfId="75" applyFont="1" applyBorder="1"/>
    <xf numFmtId="1" fontId="38" fillId="0" borderId="26" xfId="79" applyNumberFormat="1" applyFont="1" applyBorder="1" applyAlignment="1" applyProtection="1">
      <alignment horizontal="left" vertical="center" wrapText="1"/>
      <protection hidden="1"/>
    </xf>
    <xf numFmtId="167" fontId="38" fillId="0" borderId="26" xfId="75" applyNumberFormat="1" applyFont="1" applyBorder="1" applyAlignment="1">
      <alignment horizontal="center" vertical="center" wrapText="1"/>
    </xf>
    <xf numFmtId="167" fontId="69" fillId="33" borderId="26" xfId="80" applyFont="1" applyFill="1" applyBorder="1" applyAlignment="1">
      <alignment horizontal="center" vertical="center" wrapText="1"/>
    </xf>
    <xf numFmtId="0" fontId="71" fillId="33" borderId="26" xfId="75" applyFont="1" applyFill="1" applyBorder="1" applyAlignment="1">
      <alignment horizontal="center" vertical="center" wrapText="1"/>
    </xf>
    <xf numFmtId="2" fontId="71" fillId="33" borderId="26" xfId="75" applyNumberFormat="1" applyFont="1" applyFill="1" applyBorder="1" applyAlignment="1">
      <alignment horizontal="center" vertical="center" wrapText="1"/>
    </xf>
    <xf numFmtId="10" fontId="69" fillId="33" borderId="26" xfId="80" applyNumberFormat="1" applyFont="1" applyFill="1" applyBorder="1" applyAlignment="1">
      <alignment horizontal="center" vertical="center" wrapText="1"/>
    </xf>
    <xf numFmtId="10" fontId="71" fillId="33" borderId="26" xfId="75" applyNumberFormat="1" applyFont="1" applyFill="1" applyBorder="1" applyAlignment="1">
      <alignment horizontal="center" vertical="center" wrapText="1"/>
    </xf>
    <xf numFmtId="0" fontId="38" fillId="33" borderId="26" xfId="75" applyFont="1" applyFill="1" applyBorder="1"/>
    <xf numFmtId="172" fontId="38" fillId="0" borderId="26" xfId="78" applyNumberFormat="1" applyFont="1" applyBorder="1" applyAlignment="1">
      <alignment horizontal="center" vertical="center"/>
    </xf>
    <xf numFmtId="0" fontId="69" fillId="0" borderId="26" xfId="75" applyFont="1" applyBorder="1" applyAlignment="1">
      <alignment wrapText="1"/>
    </xf>
    <xf numFmtId="172" fontId="69" fillId="0" borderId="26" xfId="78" applyNumberFormat="1" applyFont="1" applyBorder="1" applyAlignment="1">
      <alignment horizontal="center" vertical="center"/>
    </xf>
    <xf numFmtId="1" fontId="69" fillId="0" borderId="26" xfId="79" applyNumberFormat="1" applyFont="1" applyBorder="1" applyAlignment="1" applyProtection="1">
      <alignment horizontal="left" vertical="center" wrapText="1"/>
      <protection hidden="1"/>
    </xf>
    <xf numFmtId="167" fontId="69" fillId="0" borderId="26" xfId="75" applyNumberFormat="1" applyFont="1" applyBorder="1" applyAlignment="1">
      <alignment horizontal="center" vertical="center" wrapText="1"/>
    </xf>
    <xf numFmtId="172" fontId="12" fillId="33" borderId="26" xfId="78" applyNumberFormat="1" applyFont="1" applyFill="1" applyBorder="1" applyAlignment="1">
      <alignment horizontal="center" vertical="center"/>
    </xf>
    <xf numFmtId="1" fontId="9" fillId="33" borderId="26" xfId="79" applyNumberFormat="1" applyFont="1" applyFill="1" applyBorder="1" applyAlignment="1" applyProtection="1">
      <alignment horizontal="left" vertical="center" wrapText="1"/>
      <protection hidden="1"/>
    </xf>
    <xf numFmtId="167" fontId="69" fillId="33" borderId="26" xfId="75" applyNumberFormat="1" applyFont="1" applyFill="1" applyBorder="1" applyAlignment="1">
      <alignment horizontal="center" vertical="center" wrapText="1"/>
    </xf>
    <xf numFmtId="172" fontId="5" fillId="0" borderId="26" xfId="78" applyNumberFormat="1" applyFont="1" applyBorder="1" applyAlignment="1">
      <alignment horizontal="center" vertical="center"/>
    </xf>
    <xf numFmtId="1" fontId="36" fillId="0" borderId="26" xfId="79" applyNumberFormat="1" applyFont="1" applyBorder="1" applyAlignment="1" applyProtection="1">
      <alignment horizontal="left" vertical="center" wrapText="1"/>
      <protection hidden="1"/>
    </xf>
    <xf numFmtId="172" fontId="12" fillId="33" borderId="26" xfId="78" applyNumberFormat="1" applyFont="1" applyFill="1" applyBorder="1" applyAlignment="1">
      <alignment vertical="center"/>
    </xf>
    <xf numFmtId="0" fontId="4" fillId="0" borderId="0" xfId="75" applyAlignment="1">
      <alignment horizontal="center"/>
    </xf>
    <xf numFmtId="167" fontId="4" fillId="0" borderId="0" xfId="80" applyFont="1" applyFill="1"/>
    <xf numFmtId="189" fontId="4" fillId="0" borderId="0" xfId="75" applyNumberFormat="1" applyAlignment="1">
      <alignment horizontal="center"/>
    </xf>
    <xf numFmtId="167" fontId="4" fillId="0" borderId="0" xfId="75" applyNumberFormat="1"/>
    <xf numFmtId="191" fontId="4" fillId="0" borderId="0" xfId="75" applyNumberFormat="1"/>
    <xf numFmtId="0" fontId="73" fillId="0" borderId="0" xfId="82" applyFont="1" applyAlignment="1" applyProtection="1">
      <alignment horizontal="justify" vertical="center"/>
      <protection locked="0"/>
    </xf>
    <xf numFmtId="1" fontId="6" fillId="0" borderId="0" xfId="78" applyNumberFormat="1" applyFont="1" applyAlignment="1">
      <alignment horizontal="centerContinuous" vertical="center" wrapText="1"/>
    </xf>
    <xf numFmtId="0" fontId="50" fillId="0" borderId="0" xfId="82" applyFont="1" applyAlignment="1" applyProtection="1">
      <alignment horizontal="centerContinuous" vertical="center" wrapText="1"/>
      <protection hidden="1"/>
    </xf>
    <xf numFmtId="0" fontId="5" fillId="0" borderId="0" xfId="82" applyFont="1" applyAlignment="1" applyProtection="1">
      <alignment horizontal="centerContinuous" vertical="center"/>
      <protection hidden="1"/>
    </xf>
    <xf numFmtId="0" fontId="4" fillId="0" borderId="0" xfId="82" applyProtection="1">
      <protection hidden="1"/>
    </xf>
    <xf numFmtId="1" fontId="8" fillId="0" borderId="0" xfId="78" applyNumberFormat="1" applyFont="1" applyAlignment="1">
      <alignment horizontal="centerContinuous" vertical="center" wrapText="1"/>
    </xf>
    <xf numFmtId="0" fontId="20" fillId="0" borderId="0" xfId="82" applyFont="1" applyAlignment="1" applyProtection="1">
      <alignment horizontal="centerContinuous" vertical="center"/>
      <protection hidden="1"/>
    </xf>
    <xf numFmtId="0" fontId="19" fillId="0" borderId="0" xfId="82" applyFont="1" applyProtection="1">
      <protection hidden="1"/>
    </xf>
    <xf numFmtId="0" fontId="74" fillId="0" borderId="0" xfId="82" applyFont="1" applyAlignment="1" applyProtection="1">
      <alignment horizontal="centerContinuous" vertical="center" wrapText="1"/>
      <protection hidden="1"/>
    </xf>
    <xf numFmtId="0" fontId="8" fillId="0" borderId="0" xfId="78" applyFont="1" applyAlignment="1">
      <alignment horizontal="centerContinuous" vertical="center" wrapText="1"/>
    </xf>
    <xf numFmtId="0" fontId="8" fillId="0" borderId="0" xfId="78" applyFont="1" applyAlignment="1">
      <alignment horizontal="centerContinuous" vertical="center"/>
    </xf>
    <xf numFmtId="0" fontId="7" fillId="0" borderId="0" xfId="78" applyFont="1" applyAlignment="1">
      <alignment horizontal="centerContinuous"/>
    </xf>
    <xf numFmtId="0" fontId="4" fillId="0" borderId="0" xfId="82" applyAlignment="1" applyProtection="1">
      <alignment horizontal="centerContinuous"/>
      <protection hidden="1"/>
    </xf>
    <xf numFmtId="0" fontId="72" fillId="39" borderId="77" xfId="82" applyFont="1" applyFill="1" applyBorder="1" applyAlignment="1" applyProtection="1">
      <alignment horizontal="centerContinuous" vertical="center" wrapText="1"/>
      <protection locked="0"/>
    </xf>
    <xf numFmtId="192" fontId="75" fillId="0" borderId="77" xfId="82" applyNumberFormat="1" applyFont="1" applyBorder="1" applyAlignment="1" applyProtection="1">
      <alignment horizontal="center" wrapText="1"/>
      <protection hidden="1"/>
    </xf>
    <xf numFmtId="0" fontId="4" fillId="0" borderId="0" xfId="82" applyAlignment="1" applyProtection="1">
      <alignment horizontal="centerContinuous" vertical="center"/>
      <protection hidden="1"/>
    </xf>
    <xf numFmtId="0" fontId="5" fillId="0" borderId="0" xfId="82" applyFont="1" applyAlignment="1" applyProtection="1">
      <alignment vertical="center"/>
      <protection hidden="1"/>
    </xf>
    <xf numFmtId="0" fontId="12" fillId="41" borderId="78" xfId="79" applyFont="1" applyFill="1" applyBorder="1" applyAlignment="1">
      <alignment horizontal="center" vertical="center" wrapText="1"/>
    </xf>
    <xf numFmtId="0" fontId="12" fillId="41" borderId="79" xfId="79" applyFont="1" applyFill="1" applyBorder="1" applyAlignment="1">
      <alignment horizontal="center" vertical="center" wrapText="1"/>
    </xf>
    <xf numFmtId="0" fontId="12" fillId="0" borderId="81" xfId="82" applyFont="1" applyBorder="1" applyAlignment="1" applyProtection="1">
      <alignment horizontal="center"/>
      <protection hidden="1"/>
    </xf>
    <xf numFmtId="0" fontId="12" fillId="0" borderId="82" xfId="82" applyFont="1" applyBorder="1" applyAlignment="1" applyProtection="1">
      <alignment horizontal="center" vertical="center"/>
      <protection hidden="1"/>
    </xf>
    <xf numFmtId="0" fontId="5" fillId="0" borderId="83" xfId="82" applyFont="1" applyBorder="1" applyAlignment="1" applyProtection="1">
      <alignment vertical="center"/>
      <protection hidden="1"/>
    </xf>
    <xf numFmtId="0" fontId="76" fillId="0" borderId="0" xfId="82" applyFont="1" applyAlignment="1" applyProtection="1">
      <alignment horizontal="justify" vertical="center"/>
      <protection locked="0"/>
    </xf>
    <xf numFmtId="172" fontId="8" fillId="33" borderId="26" xfId="78" applyNumberFormat="1" applyFont="1" applyFill="1" applyBorder="1" applyAlignment="1">
      <alignment horizontal="center" vertical="center"/>
    </xf>
    <xf numFmtId="1" fontId="8" fillId="33" borderId="26" xfId="79" applyNumberFormat="1" applyFont="1" applyFill="1" applyBorder="1" applyAlignment="1" applyProtection="1">
      <alignment horizontal="left" vertical="center" wrapText="1"/>
      <protection hidden="1"/>
    </xf>
    <xf numFmtId="164" fontId="8" fillId="33" borderId="26" xfId="46" applyFont="1" applyFill="1" applyBorder="1" applyAlignment="1" applyProtection="1">
      <alignment horizontal="left" vertical="center" wrapText="1"/>
      <protection hidden="1"/>
    </xf>
    <xf numFmtId="37" fontId="8" fillId="33" borderId="26" xfId="46" applyNumberFormat="1" applyFont="1" applyFill="1" applyBorder="1" applyAlignment="1" applyProtection="1">
      <alignment horizontal="center" vertical="center" wrapText="1"/>
      <protection hidden="1"/>
    </xf>
    <xf numFmtId="0" fontId="8" fillId="33" borderId="26" xfId="79" applyFont="1" applyFill="1" applyBorder="1" applyAlignment="1">
      <alignment horizontal="center" vertical="center" wrapText="1"/>
    </xf>
    <xf numFmtId="0" fontId="77" fillId="33" borderId="26" xfId="75" applyFont="1" applyFill="1" applyBorder="1" applyAlignment="1">
      <alignment horizontal="center" vertical="center" wrapText="1"/>
    </xf>
    <xf numFmtId="0" fontId="8" fillId="0" borderId="0" xfId="82" applyFont="1" applyProtection="1">
      <protection hidden="1"/>
    </xf>
    <xf numFmtId="172" fontId="8" fillId="0" borderId="26" xfId="78" applyNumberFormat="1" applyFont="1" applyBorder="1" applyAlignment="1">
      <alignment horizontal="center" vertical="center"/>
    </xf>
    <xf numFmtId="1" fontId="4" fillId="0" borderId="26" xfId="79" applyNumberFormat="1" applyBorder="1" applyAlignment="1" applyProtection="1">
      <alignment horizontal="left" vertical="center" wrapText="1"/>
      <protection hidden="1"/>
    </xf>
    <xf numFmtId="164" fontId="4" fillId="0" borderId="26" xfId="46" applyFont="1" applyFill="1" applyBorder="1" applyAlignment="1" applyProtection="1">
      <alignment horizontal="left" vertical="center" wrapText="1"/>
      <protection hidden="1"/>
    </xf>
    <xf numFmtId="164" fontId="8" fillId="0" borderId="26" xfId="46" applyFont="1" applyFill="1" applyBorder="1" applyAlignment="1" applyProtection="1">
      <alignment horizontal="right" vertical="center" wrapText="1"/>
      <protection hidden="1"/>
    </xf>
    <xf numFmtId="164" fontId="8" fillId="0" borderId="26" xfId="46" applyFont="1" applyFill="1" applyBorder="1" applyAlignment="1" applyProtection="1">
      <alignment horizontal="left" vertical="center" wrapText="1"/>
      <protection hidden="1"/>
    </xf>
    <xf numFmtId="1" fontId="8" fillId="0" borderId="26" xfId="79" applyNumberFormat="1" applyFont="1" applyBorder="1" applyAlignment="1" applyProtection="1">
      <alignment horizontal="center" vertical="center" wrapText="1"/>
      <protection hidden="1"/>
    </xf>
    <xf numFmtId="190" fontId="8" fillId="0" borderId="26" xfId="81" applyNumberFormat="1" applyFont="1" applyFill="1" applyBorder="1" applyAlignment="1" applyProtection="1">
      <alignment horizontal="center" vertical="center" wrapText="1"/>
      <protection hidden="1"/>
    </xf>
    <xf numFmtId="0" fontId="8" fillId="0" borderId="26" xfId="79" applyFont="1" applyBorder="1" applyAlignment="1">
      <alignment horizontal="center" vertical="center" wrapText="1"/>
    </xf>
    <xf numFmtId="0" fontId="36" fillId="0" borderId="0" xfId="77" applyFont="1" applyAlignment="1">
      <alignment vertical="top" wrapText="1"/>
    </xf>
    <xf numFmtId="0" fontId="5" fillId="0" borderId="0" xfId="77" applyFont="1" applyAlignment="1">
      <alignment vertical="top"/>
    </xf>
    <xf numFmtId="164" fontId="8" fillId="0" borderId="26" xfId="46" applyFont="1" applyFill="1" applyBorder="1" applyAlignment="1" applyProtection="1">
      <alignment horizontal="center" vertical="center" wrapText="1"/>
      <protection hidden="1"/>
    </xf>
    <xf numFmtId="164" fontId="4" fillId="0" borderId="26" xfId="46" applyFont="1" applyBorder="1" applyAlignment="1" applyProtection="1">
      <alignment horizontal="left" vertical="center" wrapText="1"/>
      <protection hidden="1"/>
    </xf>
    <xf numFmtId="164" fontId="8" fillId="0" borderId="26" xfId="46" applyFont="1" applyBorder="1" applyAlignment="1" applyProtection="1">
      <alignment horizontal="left" vertical="center" wrapText="1"/>
      <protection hidden="1"/>
    </xf>
    <xf numFmtId="164" fontId="8" fillId="0" borderId="26" xfId="46" applyFont="1" applyBorder="1" applyAlignment="1" applyProtection="1">
      <alignment horizontal="center" vertical="center" wrapText="1"/>
      <protection hidden="1"/>
    </xf>
    <xf numFmtId="0" fontId="78" fillId="0" borderId="26" xfId="75" applyFont="1" applyBorder="1" applyAlignment="1">
      <alignment horizontal="center" vertical="center" wrapText="1"/>
    </xf>
    <xf numFmtId="41" fontId="8" fillId="0" borderId="0" xfId="81" applyFont="1" applyFill="1" applyProtection="1">
      <protection hidden="1"/>
    </xf>
    <xf numFmtId="1" fontId="4" fillId="33" borderId="26" xfId="79" applyNumberFormat="1" applyFill="1" applyBorder="1" applyAlignment="1" applyProtection="1">
      <alignment horizontal="left" vertical="center" wrapText="1"/>
      <protection hidden="1"/>
    </xf>
    <xf numFmtId="164" fontId="8" fillId="33" borderId="26" xfId="46" applyFont="1" applyFill="1" applyBorder="1" applyAlignment="1" applyProtection="1">
      <alignment horizontal="center" vertical="center" wrapText="1"/>
      <protection hidden="1"/>
    </xf>
    <xf numFmtId="1" fontId="8" fillId="33" borderId="26" xfId="79" applyNumberFormat="1" applyFont="1" applyFill="1" applyBorder="1" applyAlignment="1" applyProtection="1">
      <alignment horizontal="center" vertical="center" wrapText="1"/>
      <protection hidden="1"/>
    </xf>
    <xf numFmtId="4" fontId="8" fillId="0" borderId="0" xfId="82" applyNumberFormat="1" applyFont="1" applyProtection="1">
      <protection hidden="1"/>
    </xf>
    <xf numFmtId="164" fontId="4" fillId="33" borderId="26" xfId="46" applyFont="1" applyFill="1" applyBorder="1" applyAlignment="1" applyProtection="1">
      <alignment horizontal="left" vertical="center" wrapText="1"/>
      <protection hidden="1"/>
    </xf>
    <xf numFmtId="0" fontId="77" fillId="0" borderId="26" xfId="75" applyFont="1" applyBorder="1" applyAlignment="1">
      <alignment horizontal="center" vertical="center" wrapText="1"/>
    </xf>
    <xf numFmtId="0" fontId="77" fillId="27" borderId="26" xfId="75" applyFont="1" applyFill="1" applyBorder="1" applyAlignment="1">
      <alignment horizontal="center" vertical="center" wrapText="1"/>
    </xf>
    <xf numFmtId="1" fontId="8" fillId="0" borderId="26" xfId="79" applyNumberFormat="1" applyFont="1" applyBorder="1" applyAlignment="1" applyProtection="1">
      <alignment horizontal="left" vertical="center" wrapText="1"/>
      <protection hidden="1"/>
    </xf>
    <xf numFmtId="164" fontId="4" fillId="0" borderId="26" xfId="46" applyFont="1" applyBorder="1" applyAlignment="1" applyProtection="1">
      <alignment horizontal="center" vertical="center" wrapText="1"/>
      <protection hidden="1"/>
    </xf>
    <xf numFmtId="1" fontId="4" fillId="0" borderId="26" xfId="79" applyNumberFormat="1" applyBorder="1" applyAlignment="1" applyProtection="1">
      <alignment horizontal="center" vertical="center" wrapText="1"/>
      <protection hidden="1"/>
    </xf>
    <xf numFmtId="4" fontId="8" fillId="0" borderId="26" xfId="79" applyNumberFormat="1" applyFont="1" applyBorder="1" applyAlignment="1">
      <alignment horizontal="center" vertical="center" wrapText="1"/>
    </xf>
    <xf numFmtId="0" fontId="78" fillId="33" borderId="26" xfId="75" applyFont="1" applyFill="1" applyBorder="1" applyAlignment="1">
      <alignment horizontal="center" vertical="center" wrapText="1"/>
    </xf>
    <xf numFmtId="43" fontId="79" fillId="42" borderId="26" xfId="77" applyNumberFormat="1" applyFont="1" applyFill="1" applyBorder="1" applyAlignment="1">
      <alignment vertical="center"/>
    </xf>
    <xf numFmtId="4" fontId="4" fillId="0" borderId="0" xfId="82" applyNumberFormat="1" applyProtection="1">
      <protection hidden="1"/>
    </xf>
    <xf numFmtId="0" fontId="80" fillId="0" borderId="0" xfId="77" applyFont="1"/>
    <xf numFmtId="193" fontId="80" fillId="0" borderId="0" xfId="46" applyNumberFormat="1" applyFont="1" applyFill="1" applyBorder="1" applyProtection="1"/>
    <xf numFmtId="0" fontId="80" fillId="0" borderId="0" xfId="77" applyFont="1" applyAlignment="1">
      <alignment vertical="center" wrapText="1"/>
    </xf>
    <xf numFmtId="193" fontId="80" fillId="0" borderId="0" xfId="46" applyNumberFormat="1" applyFont="1" applyFill="1" applyBorder="1" applyAlignment="1" applyProtection="1">
      <alignment vertical="center"/>
    </xf>
    <xf numFmtId="0" fontId="4" fillId="0" borderId="0" xfId="82" applyAlignment="1" applyProtection="1">
      <alignment vertical="center"/>
      <protection hidden="1"/>
    </xf>
    <xf numFmtId="0" fontId="4" fillId="26" borderId="0" xfId="83" applyFill="1"/>
    <xf numFmtId="0" fontId="4" fillId="26" borderId="0" xfId="83" applyFill="1" applyAlignment="1">
      <alignment horizontal="left"/>
    </xf>
    <xf numFmtId="189" fontId="4" fillId="26" borderId="0" xfId="83" applyNumberFormat="1" applyFill="1" applyAlignment="1">
      <alignment horizontal="center"/>
    </xf>
    <xf numFmtId="167" fontId="0" fillId="26" borderId="0" xfId="84" applyFont="1" applyFill="1"/>
    <xf numFmtId="9" fontId="0" fillId="26" borderId="0" xfId="85" applyFont="1" applyFill="1"/>
    <xf numFmtId="0" fontId="83" fillId="26" borderId="0" xfId="83" applyFont="1" applyFill="1"/>
    <xf numFmtId="167" fontId="83" fillId="26" borderId="0" xfId="84" applyFont="1" applyFill="1" applyBorder="1"/>
    <xf numFmtId="9" fontId="83" fillId="26" borderId="0" xfId="85" applyFont="1" applyFill="1" applyBorder="1"/>
    <xf numFmtId="0" fontId="83" fillId="26" borderId="0" xfId="83" applyFont="1" applyFill="1" applyAlignment="1">
      <alignment horizontal="center" vertical="center" wrapText="1"/>
    </xf>
    <xf numFmtId="0" fontId="83" fillId="26" borderId="0" xfId="83" applyFont="1" applyFill="1" applyAlignment="1">
      <alignment horizontal="left" vertical="center" wrapText="1"/>
    </xf>
    <xf numFmtId="10" fontId="45" fillId="26" borderId="0" xfId="79" applyNumberFormat="1" applyFont="1" applyFill="1" applyAlignment="1">
      <alignment horizontal="center" vertical="center" wrapText="1"/>
    </xf>
    <xf numFmtId="167" fontId="45" fillId="26" borderId="0" xfId="79" applyNumberFormat="1" applyFont="1" applyFill="1" applyAlignment="1">
      <alignment horizontal="center" vertical="center" wrapText="1"/>
    </xf>
    <xf numFmtId="194" fontId="43" fillId="26" borderId="0" xfId="84" applyNumberFormat="1" applyFont="1" applyFill="1" applyBorder="1" applyAlignment="1">
      <alignment horizontal="center" vertical="center"/>
    </xf>
    <xf numFmtId="0" fontId="12" fillId="31" borderId="89" xfId="79" applyFont="1" applyFill="1" applyBorder="1" applyAlignment="1">
      <alignment horizontal="center" vertical="center" wrapText="1"/>
    </xf>
    <xf numFmtId="0" fontId="12" fillId="31" borderId="90" xfId="79" applyFont="1" applyFill="1" applyBorder="1" applyAlignment="1">
      <alignment horizontal="center" vertical="center" wrapText="1"/>
    </xf>
    <xf numFmtId="0" fontId="8" fillId="33" borderId="91" xfId="83" applyFont="1" applyFill="1" applyBorder="1" applyAlignment="1">
      <alignment horizontal="center" vertical="center"/>
    </xf>
    <xf numFmtId="172" fontId="45" fillId="38" borderId="84" xfId="78" applyNumberFormat="1" applyFont="1" applyFill="1" applyBorder="1" applyAlignment="1">
      <alignment horizontal="center" vertical="center" wrapText="1"/>
    </xf>
    <xf numFmtId="167" fontId="45" fillId="38" borderId="85" xfId="84" applyFont="1" applyFill="1" applyBorder="1" applyAlignment="1">
      <alignment horizontal="left" vertical="center" wrapText="1"/>
    </xf>
    <xf numFmtId="10" fontId="45" fillId="38" borderId="85" xfId="79" applyNumberFormat="1" applyFont="1" applyFill="1" applyBorder="1" applyAlignment="1">
      <alignment horizontal="center" vertical="center" wrapText="1"/>
    </xf>
    <xf numFmtId="167" fontId="45" fillId="38" borderId="85" xfId="79" applyNumberFormat="1" applyFont="1" applyFill="1" applyBorder="1" applyAlignment="1">
      <alignment horizontal="center" vertical="center" wrapText="1"/>
    </xf>
    <xf numFmtId="167" fontId="45" fillId="0" borderId="26" xfId="79" applyNumberFormat="1" applyFont="1" applyBorder="1" applyAlignment="1">
      <alignment horizontal="center" vertical="center" wrapText="1"/>
    </xf>
    <xf numFmtId="4" fontId="45" fillId="0" borderId="26" xfId="84" applyNumberFormat="1" applyFont="1" applyFill="1" applyBorder="1" applyAlignment="1">
      <alignment horizontal="center" vertical="center" wrapText="1"/>
    </xf>
    <xf numFmtId="4" fontId="45" fillId="0" borderId="37" xfId="84" applyNumberFormat="1" applyFont="1" applyFill="1" applyBorder="1" applyAlignment="1">
      <alignment horizontal="center" vertical="center" wrapText="1"/>
    </xf>
    <xf numFmtId="167" fontId="8" fillId="26" borderId="0" xfId="84" applyFont="1" applyFill="1" applyAlignment="1">
      <alignment horizontal="center" vertical="center"/>
    </xf>
    <xf numFmtId="9" fontId="8" fillId="26" borderId="0" xfId="85" applyFont="1" applyFill="1" applyAlignment="1">
      <alignment horizontal="center" vertical="center"/>
    </xf>
    <xf numFmtId="0" fontId="8" fillId="26" borderId="0" xfId="83" applyFont="1" applyFill="1" applyAlignment="1">
      <alignment horizontal="center" vertical="center"/>
    </xf>
    <xf numFmtId="0" fontId="8" fillId="26" borderId="33" xfId="83" applyFont="1" applyFill="1" applyBorder="1" applyAlignment="1">
      <alignment horizontal="center" vertical="center"/>
    </xf>
    <xf numFmtId="172" fontId="45" fillId="0" borderId="59" xfId="78" applyNumberFormat="1" applyFont="1" applyBorder="1" applyAlignment="1">
      <alignment horizontal="center" vertical="center" wrapText="1"/>
    </xf>
    <xf numFmtId="167" fontId="45" fillId="0" borderId="26" xfId="84" applyFont="1" applyFill="1" applyBorder="1" applyAlignment="1">
      <alignment horizontal="left" vertical="center" wrapText="1"/>
    </xf>
    <xf numFmtId="10" fontId="45" fillId="0" borderId="26" xfId="79" applyNumberFormat="1" applyFont="1" applyBorder="1" applyAlignment="1">
      <alignment horizontal="center" vertical="center" wrapText="1"/>
    </xf>
    <xf numFmtId="4" fontId="45" fillId="25" borderId="26" xfId="84" applyNumberFormat="1" applyFont="1" applyFill="1" applyBorder="1" applyAlignment="1">
      <alignment horizontal="center" vertical="center" wrapText="1"/>
    </xf>
    <xf numFmtId="4" fontId="45" fillId="25" borderId="37" xfId="84" applyNumberFormat="1" applyFont="1" applyFill="1" applyBorder="1" applyAlignment="1">
      <alignment horizontal="center" vertical="center" wrapText="1"/>
    </xf>
    <xf numFmtId="167" fontId="45" fillId="0" borderId="17" xfId="84" applyFont="1" applyFill="1" applyBorder="1" applyAlignment="1">
      <alignment horizontal="left" vertical="center" wrapText="1"/>
    </xf>
    <xf numFmtId="167" fontId="45" fillId="0" borderId="50" xfId="79" applyNumberFormat="1" applyFont="1" applyBorder="1" applyAlignment="1">
      <alignment horizontal="center" vertical="center" wrapText="1"/>
    </xf>
    <xf numFmtId="4" fontId="45" fillId="25" borderId="50" xfId="84" applyNumberFormat="1" applyFont="1" applyFill="1" applyBorder="1" applyAlignment="1">
      <alignment horizontal="center" vertical="center" wrapText="1"/>
    </xf>
    <xf numFmtId="4" fontId="45" fillId="25" borderId="52" xfId="84" applyNumberFormat="1" applyFont="1" applyFill="1" applyBorder="1" applyAlignment="1">
      <alignment horizontal="center" vertical="center" wrapText="1"/>
    </xf>
    <xf numFmtId="167" fontId="45" fillId="0" borderId="72" xfId="79" applyNumberFormat="1" applyFont="1" applyBorder="1" applyAlignment="1">
      <alignment horizontal="center" vertical="center" wrapText="1"/>
    </xf>
    <xf numFmtId="4" fontId="45" fillId="0" borderId="72" xfId="84" applyNumberFormat="1" applyFont="1" applyFill="1" applyBorder="1" applyAlignment="1">
      <alignment horizontal="center" vertical="center" wrapText="1"/>
    </xf>
    <xf numFmtId="4" fontId="45" fillId="0" borderId="92" xfId="84" applyNumberFormat="1" applyFont="1" applyFill="1" applyBorder="1" applyAlignment="1">
      <alignment horizontal="center" vertical="center" wrapText="1"/>
    </xf>
    <xf numFmtId="167" fontId="45" fillId="0" borderId="85" xfId="79" applyNumberFormat="1" applyFont="1" applyBorder="1" applyAlignment="1">
      <alignment horizontal="center" vertical="center" wrapText="1"/>
    </xf>
    <xf numFmtId="4" fontId="85" fillId="0" borderId="93" xfId="84" applyNumberFormat="1" applyFont="1" applyFill="1" applyBorder="1" applyAlignment="1">
      <alignment horizontal="center" vertical="center" wrapText="1"/>
    </xf>
    <xf numFmtId="167" fontId="45" fillId="0" borderId="94" xfId="84" applyFont="1" applyFill="1" applyBorder="1" applyAlignment="1">
      <alignment horizontal="center" vertical="center" wrapText="1"/>
    </xf>
    <xf numFmtId="0" fontId="86" fillId="26" borderId="0" xfId="83" applyFont="1" applyFill="1"/>
    <xf numFmtId="0" fontId="4" fillId="0" borderId="0" xfId="83"/>
    <xf numFmtId="4" fontId="85" fillId="38" borderId="93" xfId="84" applyNumberFormat="1" applyFont="1" applyFill="1" applyBorder="1" applyAlignment="1">
      <alignment horizontal="center" vertical="center" wrapText="1"/>
    </xf>
    <xf numFmtId="167" fontId="45" fillId="38" borderId="94" xfId="84" applyFont="1" applyFill="1" applyBorder="1" applyAlignment="1">
      <alignment horizontal="center" vertical="center" wrapText="1"/>
    </xf>
    <xf numFmtId="172" fontId="45" fillId="38" borderId="59" xfId="78" applyNumberFormat="1" applyFont="1" applyFill="1" applyBorder="1" applyAlignment="1">
      <alignment horizontal="center" vertical="center" wrapText="1"/>
    </xf>
    <xf numFmtId="167" fontId="45" fillId="38" borderId="26" xfId="84" applyFont="1" applyFill="1" applyBorder="1" applyAlignment="1">
      <alignment horizontal="left" vertical="center" wrapText="1"/>
    </xf>
    <xf numFmtId="10" fontId="45" fillId="38" borderId="26" xfId="79" applyNumberFormat="1" applyFont="1" applyFill="1" applyBorder="1" applyAlignment="1">
      <alignment horizontal="center" vertical="center" wrapText="1"/>
    </xf>
    <xf numFmtId="167" fontId="45" fillId="38" borderId="26" xfId="79" applyNumberFormat="1" applyFont="1" applyFill="1" applyBorder="1" applyAlignment="1">
      <alignment horizontal="center" vertical="center" wrapText="1"/>
    </xf>
    <xf numFmtId="167" fontId="83" fillId="0" borderId="26" xfId="84" applyFont="1" applyFill="1" applyBorder="1" applyAlignment="1">
      <alignment horizontal="left" vertical="center" wrapText="1"/>
    </xf>
    <xf numFmtId="172" fontId="83" fillId="25" borderId="59" xfId="78" applyNumberFormat="1" applyFont="1" applyFill="1" applyBorder="1" applyAlignment="1">
      <alignment horizontal="center" vertical="center" wrapText="1"/>
    </xf>
    <xf numFmtId="10" fontId="45" fillId="25" borderId="26" xfId="79" applyNumberFormat="1" applyFont="1" applyFill="1" applyBorder="1" applyAlignment="1">
      <alignment horizontal="center" vertical="center" wrapText="1"/>
    </xf>
    <xf numFmtId="4" fontId="45" fillId="25" borderId="30" xfId="84" applyNumberFormat="1" applyFont="1" applyFill="1" applyBorder="1" applyAlignment="1">
      <alignment horizontal="center" vertical="center" wrapText="1"/>
    </xf>
    <xf numFmtId="172" fontId="83" fillId="25" borderId="49" xfId="78" applyNumberFormat="1" applyFont="1" applyFill="1" applyBorder="1" applyAlignment="1">
      <alignment horizontal="center" vertical="center" wrapText="1"/>
    </xf>
    <xf numFmtId="167" fontId="83" fillId="0" borderId="50" xfId="84" applyFont="1" applyFill="1" applyBorder="1" applyAlignment="1">
      <alignment horizontal="left" vertical="center" wrapText="1"/>
    </xf>
    <xf numFmtId="10" fontId="45" fillId="25" borderId="50" xfId="79" applyNumberFormat="1" applyFont="1" applyFill="1" applyBorder="1" applyAlignment="1">
      <alignment horizontal="center" vertical="center" wrapText="1"/>
    </xf>
    <xf numFmtId="4" fontId="45" fillId="25" borderId="95" xfId="84" applyNumberFormat="1" applyFont="1" applyFill="1" applyBorder="1" applyAlignment="1">
      <alignment horizontal="center" vertical="center" wrapText="1"/>
    </xf>
    <xf numFmtId="172" fontId="45" fillId="38" borderId="96" xfId="78" applyNumberFormat="1" applyFont="1" applyFill="1" applyBorder="1" applyAlignment="1">
      <alignment horizontal="center" vertical="center" wrapText="1"/>
    </xf>
    <xf numFmtId="167" fontId="45" fillId="38" borderId="74" xfId="84" applyFont="1" applyFill="1" applyBorder="1" applyAlignment="1">
      <alignment horizontal="left" vertical="center" wrapText="1"/>
    </xf>
    <xf numFmtId="10" fontId="45" fillId="38" borderId="74" xfId="79" applyNumberFormat="1" applyFont="1" applyFill="1" applyBorder="1" applyAlignment="1">
      <alignment horizontal="center" vertical="center" wrapText="1"/>
    </xf>
    <xf numFmtId="167" fontId="45" fillId="38" borderId="74" xfId="79" applyNumberFormat="1" applyFont="1" applyFill="1" applyBorder="1" applyAlignment="1">
      <alignment horizontal="center" vertical="center" wrapText="1"/>
    </xf>
    <xf numFmtId="4" fontId="85" fillId="38" borderId="86" xfId="84" applyNumberFormat="1" applyFont="1" applyFill="1" applyBorder="1" applyAlignment="1">
      <alignment horizontal="center" vertical="center" wrapText="1"/>
    </xf>
    <xf numFmtId="167" fontId="45" fillId="38" borderId="97" xfId="84" applyFont="1" applyFill="1" applyBorder="1" applyAlignment="1">
      <alignment horizontal="center" vertical="center" wrapText="1"/>
    </xf>
    <xf numFmtId="167" fontId="45" fillId="38" borderId="50" xfId="79" applyNumberFormat="1" applyFont="1" applyFill="1" applyBorder="1" applyAlignment="1">
      <alignment horizontal="center" vertical="center" wrapText="1"/>
    </xf>
    <xf numFmtId="167" fontId="87" fillId="0" borderId="26" xfId="84" applyFont="1" applyFill="1" applyBorder="1" applyAlignment="1">
      <alignment horizontal="left" vertical="center" wrapText="1"/>
    </xf>
    <xf numFmtId="172" fontId="4" fillId="26" borderId="0" xfId="83" applyNumberFormat="1" applyFill="1"/>
    <xf numFmtId="0" fontId="12" fillId="31" borderId="97" xfId="79" applyFont="1" applyFill="1" applyBorder="1" applyAlignment="1">
      <alignment horizontal="center" vertical="center" wrapText="1"/>
    </xf>
    <xf numFmtId="172" fontId="45" fillId="31" borderId="84" xfId="78" applyNumberFormat="1" applyFont="1" applyFill="1" applyBorder="1" applyAlignment="1">
      <alignment horizontal="center" vertical="center" wrapText="1"/>
    </xf>
    <xf numFmtId="167" fontId="45" fillId="31" borderId="85" xfId="84" applyFont="1" applyFill="1" applyBorder="1" applyAlignment="1">
      <alignment horizontal="left" vertical="center" wrapText="1"/>
    </xf>
    <xf numFmtId="4" fontId="45" fillId="31" borderId="85" xfId="84" applyNumberFormat="1" applyFont="1" applyFill="1" applyBorder="1" applyAlignment="1">
      <alignment horizontal="center" vertical="center" wrapText="1"/>
    </xf>
    <xf numFmtId="4" fontId="45" fillId="25" borderId="74" xfId="84" applyNumberFormat="1" applyFont="1" applyFill="1" applyBorder="1" applyAlignment="1">
      <alignment horizontal="center" vertical="center" wrapText="1"/>
    </xf>
    <xf numFmtId="4" fontId="45" fillId="25" borderId="86" xfId="84" applyNumberFormat="1" applyFont="1" applyFill="1" applyBorder="1" applyAlignment="1">
      <alignment horizontal="center" vertical="center" wrapText="1"/>
    </xf>
    <xf numFmtId="4" fontId="45" fillId="31" borderId="97" xfId="84" applyNumberFormat="1" applyFont="1" applyFill="1" applyBorder="1" applyAlignment="1">
      <alignment horizontal="center" vertical="center" wrapText="1"/>
    </xf>
    <xf numFmtId="172" fontId="45" fillId="31" borderId="59" xfId="78" applyNumberFormat="1" applyFont="1" applyFill="1" applyBorder="1" applyAlignment="1">
      <alignment horizontal="center" vertical="center" wrapText="1"/>
    </xf>
    <xf numFmtId="167" fontId="45" fillId="31" borderId="26" xfId="84" applyFont="1" applyFill="1" applyBorder="1" applyAlignment="1">
      <alignment horizontal="left" vertical="center" wrapText="1"/>
    </xf>
    <xf numFmtId="4" fontId="45" fillId="31" borderId="26" xfId="84" applyNumberFormat="1" applyFont="1" applyFill="1" applyBorder="1" applyAlignment="1">
      <alignment horizontal="center" vertical="center" wrapText="1"/>
    </xf>
    <xf numFmtId="4" fontId="45" fillId="31" borderId="37" xfId="84" applyNumberFormat="1" applyFont="1" applyFill="1" applyBorder="1" applyAlignment="1">
      <alignment horizontal="center" vertical="center" wrapText="1"/>
    </xf>
    <xf numFmtId="172" fontId="45" fillId="31" borderId="47" xfId="78" applyNumberFormat="1" applyFont="1" applyFill="1" applyBorder="1" applyAlignment="1">
      <alignment horizontal="center" vertical="center" wrapText="1"/>
    </xf>
    <xf numFmtId="167" fontId="45" fillId="31" borderId="17" xfId="84" applyFont="1" applyFill="1" applyBorder="1" applyAlignment="1">
      <alignment horizontal="left" vertical="center" wrapText="1"/>
    </xf>
    <xf numFmtId="4" fontId="45" fillId="31" borderId="46" xfId="84" applyNumberFormat="1" applyFont="1" applyFill="1" applyBorder="1" applyAlignment="1">
      <alignment horizontal="center" vertical="center" wrapText="1"/>
    </xf>
    <xf numFmtId="4" fontId="45" fillId="25" borderId="46" xfId="84" applyNumberFormat="1" applyFont="1" applyFill="1" applyBorder="1" applyAlignment="1">
      <alignment horizontal="center" vertical="center" wrapText="1"/>
    </xf>
    <xf numFmtId="4" fontId="45" fillId="25" borderId="71" xfId="84" applyNumberFormat="1" applyFont="1" applyFill="1" applyBorder="1" applyAlignment="1">
      <alignment horizontal="center" vertical="center" wrapText="1"/>
    </xf>
    <xf numFmtId="4" fontId="45" fillId="31" borderId="60" xfId="84" applyNumberFormat="1" applyFont="1" applyFill="1" applyBorder="1" applyAlignment="1">
      <alignment horizontal="center" vertical="center" wrapText="1"/>
    </xf>
    <xf numFmtId="172" fontId="45" fillId="31" borderId="49" xfId="78" applyNumberFormat="1" applyFont="1" applyFill="1" applyBorder="1" applyAlignment="1">
      <alignment horizontal="center" vertical="center" wrapText="1"/>
    </xf>
    <xf numFmtId="167" fontId="45" fillId="31" borderId="89" xfId="84" applyFont="1" applyFill="1" applyBorder="1" applyAlignment="1">
      <alignment horizontal="left" vertical="center" wrapText="1"/>
    </xf>
    <xf numFmtId="4" fontId="45" fillId="31" borderId="50" xfId="84" applyNumberFormat="1" applyFont="1" applyFill="1" applyBorder="1" applyAlignment="1">
      <alignment horizontal="center" vertical="center" wrapText="1"/>
    </xf>
    <xf numFmtId="4" fontId="45" fillId="31" borderId="52" xfId="84" applyNumberFormat="1" applyFont="1" applyFill="1" applyBorder="1" applyAlignment="1">
      <alignment horizontal="center" vertical="center" wrapText="1"/>
    </xf>
    <xf numFmtId="4" fontId="45" fillId="25" borderId="72" xfId="84" applyNumberFormat="1" applyFont="1" applyFill="1" applyBorder="1" applyAlignment="1">
      <alignment horizontal="center" vertical="center" wrapText="1"/>
    </xf>
    <xf numFmtId="4" fontId="45" fillId="25" borderId="98" xfId="84" applyNumberFormat="1" applyFont="1" applyFill="1" applyBorder="1" applyAlignment="1">
      <alignment horizontal="center" vertical="center" wrapText="1"/>
    </xf>
    <xf numFmtId="4" fontId="45" fillId="25" borderId="92" xfId="84" applyNumberFormat="1" applyFont="1" applyFill="1" applyBorder="1" applyAlignment="1">
      <alignment horizontal="center" vertical="center" wrapText="1"/>
    </xf>
    <xf numFmtId="0" fontId="83" fillId="25" borderId="59" xfId="78" applyFont="1" applyFill="1" applyBorder="1" applyAlignment="1">
      <alignment horizontal="center" vertical="center" wrapText="1"/>
    </xf>
    <xf numFmtId="4" fontId="45" fillId="38" borderId="26" xfId="84" applyNumberFormat="1" applyFont="1" applyFill="1" applyBorder="1" applyAlignment="1">
      <alignment horizontal="center" vertical="center" wrapText="1"/>
    </xf>
    <xf numFmtId="0" fontId="83" fillId="25" borderId="49" xfId="78" applyFont="1" applyFill="1" applyBorder="1" applyAlignment="1">
      <alignment horizontal="center" vertical="center" wrapText="1"/>
    </xf>
    <xf numFmtId="167" fontId="45" fillId="38" borderId="72" xfId="84" applyFont="1" applyFill="1" applyBorder="1" applyAlignment="1">
      <alignment horizontal="left" vertical="center" wrapText="1"/>
    </xf>
    <xf numFmtId="0" fontId="45" fillId="38" borderId="96" xfId="78" applyFont="1" applyFill="1" applyBorder="1" applyAlignment="1">
      <alignment horizontal="center" vertical="center" wrapText="1"/>
    </xf>
    <xf numFmtId="4" fontId="45" fillId="38" borderId="85" xfId="84" applyNumberFormat="1" applyFont="1" applyFill="1" applyBorder="1" applyAlignment="1">
      <alignment horizontal="center" vertical="center" wrapText="1"/>
    </xf>
    <xf numFmtId="0" fontId="87" fillId="25" borderId="59" xfId="78" applyFont="1" applyFill="1" applyBorder="1" applyAlignment="1">
      <alignment horizontal="center" vertical="center" wrapText="1"/>
    </xf>
    <xf numFmtId="4" fontId="45" fillId="25" borderId="97" xfId="84" applyNumberFormat="1" applyFont="1" applyFill="1" applyBorder="1" applyAlignment="1">
      <alignment horizontal="center" vertical="center" wrapText="1"/>
    </xf>
    <xf numFmtId="167" fontId="45" fillId="38" borderId="89" xfId="84" applyFont="1" applyFill="1" applyBorder="1" applyAlignment="1">
      <alignment horizontal="left" vertical="center" wrapText="1"/>
    </xf>
    <xf numFmtId="4" fontId="45" fillId="26" borderId="0" xfId="79" applyNumberFormat="1" applyFont="1" applyFill="1" applyAlignment="1">
      <alignment horizontal="center" vertical="center" wrapText="1"/>
    </xf>
    <xf numFmtId="0" fontId="12" fillId="31" borderId="74" xfId="79" applyFont="1" applyFill="1" applyBorder="1" applyAlignment="1">
      <alignment horizontal="center" vertical="center" wrapText="1"/>
    </xf>
    <xf numFmtId="0" fontId="12" fillId="31" borderId="17" xfId="79" applyFont="1" applyFill="1" applyBorder="1" applyAlignment="1">
      <alignment horizontal="center" vertical="center" wrapText="1"/>
    </xf>
    <xf numFmtId="0" fontId="12" fillId="31" borderId="52" xfId="79" applyFont="1" applyFill="1" applyBorder="1" applyAlignment="1">
      <alignment horizontal="center" vertical="center" wrapText="1"/>
    </xf>
    <xf numFmtId="172" fontId="45" fillId="0" borderId="96" xfId="78" applyNumberFormat="1" applyFont="1" applyBorder="1" applyAlignment="1">
      <alignment horizontal="center" vertical="center" wrapText="1"/>
    </xf>
    <xf numFmtId="167" fontId="45" fillId="0" borderId="74" xfId="84" applyFont="1" applyFill="1" applyBorder="1" applyAlignment="1">
      <alignment horizontal="left" vertical="center" wrapText="1"/>
    </xf>
    <xf numFmtId="3" fontId="45" fillId="0" borderId="74" xfId="84" applyNumberFormat="1" applyFont="1" applyFill="1" applyBorder="1" applyAlignment="1">
      <alignment horizontal="center" vertical="center" wrapText="1"/>
    </xf>
    <xf numFmtId="3" fontId="45" fillId="0" borderId="26" xfId="84" applyNumberFormat="1" applyFont="1" applyFill="1" applyBorder="1" applyAlignment="1">
      <alignment horizontal="center" vertical="center" wrapText="1"/>
    </xf>
    <xf numFmtId="172" fontId="45" fillId="0" borderId="49" xfId="78" applyNumberFormat="1" applyFont="1" applyBorder="1" applyAlignment="1">
      <alignment horizontal="center" vertical="center" wrapText="1"/>
    </xf>
    <xf numFmtId="167" fontId="45" fillId="0" borderId="50" xfId="84" applyFont="1" applyFill="1" applyBorder="1" applyAlignment="1">
      <alignment horizontal="left" vertical="center" wrapText="1"/>
    </xf>
    <xf numFmtId="3" fontId="45" fillId="0" borderId="50" xfId="84" applyNumberFormat="1" applyFont="1" applyFill="1" applyBorder="1" applyAlignment="1">
      <alignment horizontal="center" vertical="center" wrapText="1"/>
    </xf>
    <xf numFmtId="4" fontId="45" fillId="0" borderId="52" xfId="84" applyNumberFormat="1" applyFont="1" applyFill="1" applyBorder="1" applyAlignment="1">
      <alignment horizontal="center" vertical="center" wrapText="1"/>
    </xf>
    <xf numFmtId="172" fontId="45" fillId="0" borderId="99" xfId="78" applyNumberFormat="1" applyFont="1" applyBorder="1" applyAlignment="1">
      <alignment horizontal="center" vertical="center" wrapText="1"/>
    </xf>
    <xf numFmtId="167" fontId="45" fillId="0" borderId="72" xfId="84" applyFont="1" applyFill="1" applyBorder="1" applyAlignment="1">
      <alignment horizontal="left" vertical="center" wrapText="1"/>
    </xf>
    <xf numFmtId="3" fontId="45" fillId="0" borderId="72" xfId="84" applyNumberFormat="1" applyFont="1" applyFill="1" applyBorder="1" applyAlignment="1">
      <alignment horizontal="center" vertical="center" wrapText="1"/>
    </xf>
    <xf numFmtId="172" fontId="45" fillId="0" borderId="84" xfId="78" applyNumberFormat="1" applyFont="1" applyBorder="1" applyAlignment="1">
      <alignment horizontal="center" vertical="center" wrapText="1"/>
    </xf>
    <xf numFmtId="167" fontId="45" fillId="0" borderId="85" xfId="84" applyFont="1" applyFill="1" applyBorder="1" applyAlignment="1">
      <alignment horizontal="left" vertical="center" wrapText="1"/>
    </xf>
    <xf numFmtId="4" fontId="45" fillId="0" borderId="97" xfId="84" applyNumberFormat="1" applyFont="1" applyFill="1" applyBorder="1" applyAlignment="1">
      <alignment horizontal="center" vertical="center" wrapText="1"/>
    </xf>
    <xf numFmtId="0" fontId="45" fillId="0" borderId="96" xfId="78" applyFont="1" applyBorder="1" applyAlignment="1">
      <alignment horizontal="center" vertical="center" wrapText="1"/>
    </xf>
    <xf numFmtId="0" fontId="83" fillId="0" borderId="59" xfId="78" applyFont="1" applyBorder="1" applyAlignment="1">
      <alignment horizontal="center" vertical="center" wrapText="1"/>
    </xf>
    <xf numFmtId="0" fontId="83" fillId="0" borderId="49" xfId="78" applyFont="1" applyBorder="1" applyAlignment="1">
      <alignment horizontal="center" vertical="center" wrapText="1"/>
    </xf>
    <xf numFmtId="3" fontId="45" fillId="38" borderId="74" xfId="84" applyNumberFormat="1" applyFont="1" applyFill="1" applyBorder="1" applyAlignment="1">
      <alignment horizontal="center" vertical="center" wrapText="1"/>
    </xf>
    <xf numFmtId="3" fontId="45" fillId="38" borderId="26" xfId="84" applyNumberFormat="1" applyFont="1" applyFill="1" applyBorder="1" applyAlignment="1">
      <alignment horizontal="center" vertical="center" wrapText="1"/>
    </xf>
    <xf numFmtId="4" fontId="45" fillId="33" borderId="26" xfId="84" applyNumberFormat="1" applyFont="1" applyFill="1" applyBorder="1" applyAlignment="1">
      <alignment horizontal="center" vertical="center" wrapText="1"/>
    </xf>
    <xf numFmtId="3" fontId="45" fillId="38" borderId="50" xfId="84" applyNumberFormat="1" applyFont="1" applyFill="1" applyBorder="1" applyAlignment="1">
      <alignment horizontal="center" vertical="center" wrapText="1"/>
    </xf>
    <xf numFmtId="4" fontId="45" fillId="33" borderId="37" xfId="84" applyNumberFormat="1" applyFont="1" applyFill="1" applyBorder="1" applyAlignment="1">
      <alignment horizontal="center" vertical="center" wrapText="1"/>
    </xf>
    <xf numFmtId="167" fontId="45" fillId="38" borderId="50" xfId="84" applyFont="1" applyFill="1" applyBorder="1" applyAlignment="1">
      <alignment horizontal="left" vertical="center" wrapText="1"/>
    </xf>
    <xf numFmtId="0" fontId="4" fillId="26" borderId="0" xfId="83" applyFill="1" applyAlignment="1">
      <alignment horizontal="center" vertical="center"/>
    </xf>
    <xf numFmtId="189" fontId="4" fillId="26" borderId="0" xfId="83" applyNumberFormat="1" applyFill="1" applyAlignment="1">
      <alignment horizontal="center" vertical="center"/>
    </xf>
    <xf numFmtId="0" fontId="8" fillId="33" borderId="76" xfId="83" applyFont="1" applyFill="1" applyBorder="1" applyAlignment="1">
      <alignment horizontal="center" vertical="center"/>
    </xf>
    <xf numFmtId="0" fontId="8" fillId="33" borderId="100" xfId="83" applyFont="1" applyFill="1" applyBorder="1" applyAlignment="1">
      <alignment horizontal="center" vertical="center"/>
    </xf>
    <xf numFmtId="0" fontId="4" fillId="26" borderId="101" xfId="83" applyFill="1" applyBorder="1" applyAlignment="1">
      <alignment horizontal="center" vertical="center"/>
    </xf>
    <xf numFmtId="0" fontId="4" fillId="26" borderId="102" xfId="83" applyFill="1" applyBorder="1" applyAlignment="1">
      <alignment horizontal="center" vertical="center"/>
    </xf>
    <xf numFmtId="0" fontId="4" fillId="26" borderId="103" xfId="83" applyFill="1" applyBorder="1" applyAlignment="1">
      <alignment horizontal="center" vertical="center"/>
    </xf>
    <xf numFmtId="0" fontId="4" fillId="26" borderId="82" xfId="83" applyFill="1" applyBorder="1" applyAlignment="1">
      <alignment horizontal="center" vertical="center"/>
    </xf>
    <xf numFmtId="2" fontId="4" fillId="26" borderId="102" xfId="83" applyNumberFormat="1" applyFill="1" applyBorder="1" applyAlignment="1">
      <alignment horizontal="center" vertical="center"/>
    </xf>
    <xf numFmtId="2" fontId="4" fillId="26" borderId="104" xfId="83" applyNumberFormat="1" applyFill="1" applyBorder="1" applyAlignment="1">
      <alignment horizontal="center" vertical="center"/>
    </xf>
    <xf numFmtId="0" fontId="4" fillId="26" borderId="104" xfId="83" applyFill="1" applyBorder="1" applyAlignment="1">
      <alignment horizontal="center" vertical="center"/>
    </xf>
    <xf numFmtId="0" fontId="4" fillId="27" borderId="26" xfId="0" applyFont="1" applyFill="1" applyBorder="1" applyAlignment="1">
      <alignment horizontal="center" vertical="center" wrapText="1"/>
    </xf>
    <xf numFmtId="0" fontId="4" fillId="27" borderId="26" xfId="0" applyFont="1" applyFill="1" applyBorder="1" applyAlignment="1">
      <alignment horizontal="center" vertical="center"/>
    </xf>
    <xf numFmtId="0" fontId="0" fillId="27" borderId="26" xfId="0" applyFill="1" applyBorder="1" applyAlignment="1">
      <alignment horizontal="center" vertical="center"/>
    </xf>
    <xf numFmtId="0" fontId="5" fillId="0" borderId="67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7" fillId="0" borderId="39" xfId="74" applyFont="1" applyBorder="1" applyAlignment="1">
      <alignment horizontal="center" vertical="center"/>
    </xf>
    <xf numFmtId="0" fontId="7" fillId="0" borderId="26" xfId="74" applyFont="1" applyBorder="1" applyAlignment="1">
      <alignment horizontal="center" vertical="center"/>
    </xf>
    <xf numFmtId="3" fontId="7" fillId="0" borderId="39" xfId="74" applyNumberFormat="1" applyFont="1" applyBorder="1" applyAlignment="1">
      <alignment horizontal="center" vertical="center"/>
    </xf>
    <xf numFmtId="3" fontId="7" fillId="0" borderId="26" xfId="74" applyNumberFormat="1" applyFont="1" applyBorder="1" applyAlignment="1">
      <alignment horizontal="center" vertical="center"/>
    </xf>
    <xf numFmtId="3" fontId="7" fillId="0" borderId="65" xfId="74" applyNumberFormat="1" applyFont="1" applyBorder="1" applyAlignment="1">
      <alignment horizontal="center" vertical="center"/>
    </xf>
    <xf numFmtId="3" fontId="7" fillId="0" borderId="46" xfId="74" applyNumberFormat="1" applyFont="1" applyBorder="1" applyAlignment="1">
      <alignment horizontal="center" vertical="center"/>
    </xf>
    <xf numFmtId="3" fontId="40" fillId="26" borderId="5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36" fillId="0" borderId="26" xfId="0" applyFont="1" applyBorder="1" applyAlignment="1">
      <alignment horizontal="left" vertical="center" wrapText="1"/>
    </xf>
    <xf numFmtId="0" fontId="36" fillId="0" borderId="26" xfId="0" applyFont="1" applyBorder="1" applyAlignment="1">
      <alignment horizontal="left" wrapText="1"/>
    </xf>
    <xf numFmtId="0" fontId="64" fillId="0" borderId="0" xfId="0" applyFont="1" applyAlignment="1">
      <alignment horizontal="center" vertical="center" wrapText="1"/>
    </xf>
    <xf numFmtId="0" fontId="57" fillId="0" borderId="0" xfId="0" applyFont="1" applyAlignment="1">
      <alignment vertical="center" wrapText="1"/>
    </xf>
    <xf numFmtId="179" fontId="51" fillId="28" borderId="0" xfId="0" applyNumberFormat="1" applyFont="1" applyFill="1" applyAlignment="1">
      <alignment horizontal="center"/>
    </xf>
    <xf numFmtId="0" fontId="7" fillId="0" borderId="26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50" fillId="28" borderId="0" xfId="0" applyFont="1" applyFill="1" applyAlignment="1">
      <alignment horizont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32" borderId="30" xfId="0" applyFont="1" applyFill="1" applyBorder="1" applyAlignment="1">
      <alignment horizontal="center" vertical="top" wrapText="1"/>
    </xf>
    <xf numFmtId="0" fontId="7" fillId="32" borderId="38" xfId="0" applyFont="1" applyFill="1" applyBorder="1" applyAlignment="1">
      <alignment horizontal="center" vertical="top" wrapText="1"/>
    </xf>
    <xf numFmtId="0" fontId="7" fillId="32" borderId="39" xfId="0" applyFont="1" applyFill="1" applyBorder="1" applyAlignment="1">
      <alignment horizontal="center" vertical="top" wrapText="1"/>
    </xf>
    <xf numFmtId="0" fontId="40" fillId="27" borderId="30" xfId="0" applyFont="1" applyFill="1" applyBorder="1" applyAlignment="1">
      <alignment horizontal="left" vertical="top" wrapText="1"/>
    </xf>
    <xf numFmtId="0" fontId="40" fillId="27" borderId="38" xfId="0" applyFont="1" applyFill="1" applyBorder="1" applyAlignment="1">
      <alignment horizontal="left" vertical="top" wrapText="1"/>
    </xf>
    <xf numFmtId="0" fontId="40" fillId="27" borderId="39" xfId="0" applyFont="1" applyFill="1" applyBorder="1" applyAlignment="1">
      <alignment horizontal="left" vertical="top" wrapText="1"/>
    </xf>
    <xf numFmtId="172" fontId="5" fillId="0" borderId="30" xfId="78" applyNumberFormat="1" applyFont="1" applyBorder="1" applyAlignment="1">
      <alignment horizontal="center" vertical="center"/>
    </xf>
    <xf numFmtId="172" fontId="5" fillId="0" borderId="39" xfId="78" applyNumberFormat="1" applyFont="1" applyBorder="1" applyAlignment="1">
      <alignment horizontal="center" vertical="center"/>
    </xf>
    <xf numFmtId="172" fontId="12" fillId="33" borderId="26" xfId="78" applyNumberFormat="1" applyFont="1" applyFill="1" applyBorder="1" applyAlignment="1">
      <alignment horizontal="left" vertical="center"/>
    </xf>
    <xf numFmtId="0" fontId="69" fillId="24" borderId="26" xfId="75" quotePrefix="1" applyFont="1" applyFill="1" applyBorder="1" applyAlignment="1">
      <alignment horizontal="center" vertical="center" wrapText="1"/>
    </xf>
    <xf numFmtId="0" fontId="69" fillId="24" borderId="26" xfId="75" applyFont="1" applyFill="1" applyBorder="1" applyAlignment="1">
      <alignment horizontal="center" vertical="center" wrapText="1"/>
    </xf>
    <xf numFmtId="9" fontId="69" fillId="0" borderId="26" xfId="75" applyNumberFormat="1" applyFont="1" applyBorder="1" applyAlignment="1">
      <alignment horizontal="center" vertical="center"/>
    </xf>
    <xf numFmtId="0" fontId="38" fillId="0" borderId="46" xfId="75" applyFont="1" applyBorder="1" applyAlignment="1">
      <alignment horizontal="center" vertical="top" wrapText="1"/>
    </xf>
    <xf numFmtId="0" fontId="38" fillId="0" borderId="17" xfId="75" applyFont="1" applyBorder="1" applyAlignment="1">
      <alignment horizontal="center" vertical="top" wrapText="1"/>
    </xf>
    <xf numFmtId="0" fontId="38" fillId="0" borderId="72" xfId="75" applyFont="1" applyBorder="1" applyAlignment="1">
      <alignment horizontal="center" vertical="top" wrapText="1"/>
    </xf>
    <xf numFmtId="0" fontId="38" fillId="0" borderId="46" xfId="75" applyFont="1" applyBorder="1" applyAlignment="1">
      <alignment horizontal="center" wrapText="1"/>
    </xf>
    <xf numFmtId="0" fontId="38" fillId="0" borderId="17" xfId="75" applyFont="1" applyBorder="1" applyAlignment="1">
      <alignment horizontal="center" wrapText="1"/>
    </xf>
    <xf numFmtId="0" fontId="38" fillId="0" borderId="72" xfId="75" applyFont="1" applyBorder="1" applyAlignment="1">
      <alignment horizontal="center" wrapText="1"/>
    </xf>
    <xf numFmtId="0" fontId="1" fillId="0" borderId="26" xfId="77" applyBorder="1"/>
    <xf numFmtId="189" fontId="69" fillId="34" borderId="26" xfId="75" applyNumberFormat="1" applyFont="1" applyFill="1" applyBorder="1" applyAlignment="1">
      <alignment horizontal="center" vertical="center" wrapText="1"/>
    </xf>
    <xf numFmtId="0" fontId="4" fillId="35" borderId="26" xfId="75" applyFill="1" applyBorder="1" applyAlignment="1">
      <alignment horizontal="center" vertical="center" wrapText="1"/>
    </xf>
    <xf numFmtId="0" fontId="69" fillId="24" borderId="26" xfId="75" applyFont="1" applyFill="1" applyBorder="1" applyAlignment="1">
      <alignment horizontal="center" vertical="center" textRotation="90" wrapText="1"/>
    </xf>
    <xf numFmtId="9" fontId="69" fillId="24" borderId="26" xfId="76" applyFont="1" applyFill="1" applyBorder="1" applyAlignment="1">
      <alignment horizontal="center" vertical="center" wrapText="1"/>
    </xf>
    <xf numFmtId="0" fontId="69" fillId="24" borderId="46" xfId="75" applyFont="1" applyFill="1" applyBorder="1" applyAlignment="1">
      <alignment horizontal="center" vertical="center" wrapText="1"/>
    </xf>
    <xf numFmtId="0" fontId="1" fillId="0" borderId="17" xfId="77" applyBorder="1" applyAlignment="1">
      <alignment wrapText="1"/>
    </xf>
    <xf numFmtId="0" fontId="1" fillId="0" borderId="72" xfId="77" applyBorder="1" applyAlignment="1">
      <alignment wrapText="1"/>
    </xf>
    <xf numFmtId="0" fontId="70" fillId="34" borderId="26" xfId="75" applyFont="1" applyFill="1" applyBorder="1" applyAlignment="1">
      <alignment horizontal="center" vertical="center" wrapText="1"/>
    </xf>
    <xf numFmtId="0" fontId="69" fillId="34" borderId="26" xfId="75" applyFont="1" applyFill="1" applyBorder="1" applyAlignment="1">
      <alignment horizontal="center" vertical="center"/>
    </xf>
    <xf numFmtId="1" fontId="69" fillId="25" borderId="0" xfId="75" applyNumberFormat="1" applyFont="1" applyFill="1" applyAlignment="1">
      <alignment horizontal="center"/>
    </xf>
    <xf numFmtId="0" fontId="69" fillId="25" borderId="0" xfId="75" applyFont="1" applyFill="1" applyAlignment="1">
      <alignment horizontal="center" vertical="center"/>
    </xf>
    <xf numFmtId="1" fontId="69" fillId="25" borderId="0" xfId="75" applyNumberFormat="1" applyFont="1" applyFill="1" applyAlignment="1">
      <alignment horizontal="center" wrapText="1"/>
    </xf>
    <xf numFmtId="0" fontId="8" fillId="26" borderId="76" xfId="83" applyFont="1" applyFill="1" applyBorder="1" applyAlignment="1">
      <alignment horizontal="center" vertical="center"/>
    </xf>
    <xf numFmtId="0" fontId="8" fillId="26" borderId="73" xfId="83" applyFont="1" applyFill="1" applyBorder="1" applyAlignment="1">
      <alignment horizontal="center" vertical="center"/>
    </xf>
    <xf numFmtId="0" fontId="8" fillId="26" borderId="100" xfId="83" applyFont="1" applyFill="1" applyBorder="1" applyAlignment="1">
      <alignment horizontal="center" vertical="center"/>
    </xf>
    <xf numFmtId="0" fontId="78" fillId="0" borderId="46" xfId="75" applyFont="1" applyBorder="1" applyAlignment="1">
      <alignment horizontal="center" vertical="center" wrapText="1"/>
    </xf>
    <xf numFmtId="0" fontId="78" fillId="0" borderId="17" xfId="75" applyFont="1" applyBorder="1" applyAlignment="1">
      <alignment horizontal="center" vertical="center" wrapText="1"/>
    </xf>
    <xf numFmtId="0" fontId="78" fillId="0" borderId="72" xfId="75" applyFont="1" applyBorder="1" applyAlignment="1">
      <alignment horizontal="center" vertical="center" wrapText="1"/>
    </xf>
    <xf numFmtId="0" fontId="12" fillId="40" borderId="78" xfId="79" applyFont="1" applyFill="1" applyBorder="1" applyAlignment="1">
      <alignment horizontal="center" vertical="center" wrapText="1"/>
    </xf>
    <xf numFmtId="0" fontId="12" fillId="40" borderId="79" xfId="79" applyFont="1" applyFill="1" applyBorder="1" applyAlignment="1">
      <alignment horizontal="center" vertical="center" wrapText="1"/>
    </xf>
    <xf numFmtId="0" fontId="12" fillId="40" borderId="80" xfId="79" applyFont="1" applyFill="1" applyBorder="1" applyAlignment="1">
      <alignment horizontal="center" vertical="center" wrapText="1"/>
    </xf>
    <xf numFmtId="0" fontId="12" fillId="41" borderId="78" xfId="79" applyFont="1" applyFill="1" applyBorder="1" applyAlignment="1">
      <alignment horizontal="center" vertical="center" wrapText="1"/>
    </xf>
    <xf numFmtId="0" fontId="12" fillId="41" borderId="80" xfId="79" applyFont="1" applyFill="1" applyBorder="1" applyAlignment="1">
      <alignment horizontal="center" vertical="center" wrapText="1"/>
    </xf>
    <xf numFmtId="0" fontId="12" fillId="40" borderId="78" xfId="82" applyFont="1" applyFill="1" applyBorder="1" applyAlignment="1">
      <alignment horizontal="center" vertical="center" wrapText="1"/>
    </xf>
    <xf numFmtId="0" fontId="12" fillId="40" borderId="79" xfId="82" applyFont="1" applyFill="1" applyBorder="1" applyAlignment="1">
      <alignment horizontal="center" vertical="center" wrapText="1"/>
    </xf>
    <xf numFmtId="0" fontId="11" fillId="26" borderId="0" xfId="83" applyFont="1" applyFill="1" applyAlignment="1">
      <alignment horizontal="center" vertical="center" wrapText="1"/>
    </xf>
    <xf numFmtId="1" fontId="84" fillId="26" borderId="0" xfId="83" applyNumberFormat="1" applyFont="1" applyFill="1" applyAlignment="1">
      <alignment horizontal="center" vertical="center" wrapText="1"/>
    </xf>
    <xf numFmtId="0" fontId="84" fillId="26" borderId="0" xfId="83" applyFont="1" applyFill="1" applyAlignment="1">
      <alignment horizontal="center" vertical="center" wrapText="1"/>
    </xf>
    <xf numFmtId="1" fontId="8" fillId="26" borderId="0" xfId="83" applyNumberFormat="1" applyFont="1" applyFill="1" applyAlignment="1">
      <alignment horizontal="center" vertical="center" wrapText="1"/>
    </xf>
    <xf numFmtId="0" fontId="8" fillId="26" borderId="0" xfId="83" applyFont="1" applyFill="1" applyAlignment="1">
      <alignment horizontal="center" vertical="center" wrapText="1"/>
    </xf>
    <xf numFmtId="0" fontId="12" fillId="31" borderId="84" xfId="78" applyFont="1" applyFill="1" applyBorder="1" applyAlignment="1">
      <alignment horizontal="center" vertical="center" textRotation="90" wrapText="1"/>
    </xf>
    <xf numFmtId="0" fontId="12" fillId="31" borderId="88" xfId="78" applyFont="1" applyFill="1" applyBorder="1" applyAlignment="1">
      <alignment horizontal="center" vertical="center" textRotation="90" wrapText="1"/>
    </xf>
    <xf numFmtId="9" fontId="9" fillId="31" borderId="85" xfId="85" applyFont="1" applyFill="1" applyBorder="1" applyAlignment="1">
      <alignment horizontal="center" vertical="center" wrapText="1"/>
    </xf>
    <xf numFmtId="9" fontId="9" fillId="31" borderId="89" xfId="85" applyFont="1" applyFill="1" applyBorder="1" applyAlignment="1">
      <alignment horizontal="center" vertical="center" wrapText="1"/>
    </xf>
    <xf numFmtId="4" fontId="12" fillId="31" borderId="85" xfId="79" applyNumberFormat="1" applyFont="1" applyFill="1" applyBorder="1" applyAlignment="1">
      <alignment horizontal="center" vertical="center" wrapText="1"/>
    </xf>
    <xf numFmtId="4" fontId="12" fillId="31" borderId="89" xfId="79" applyNumberFormat="1" applyFont="1" applyFill="1" applyBorder="1" applyAlignment="1">
      <alignment horizontal="center" vertical="center" wrapText="1"/>
    </xf>
    <xf numFmtId="0" fontId="12" fillId="31" borderId="86" xfId="79" applyFont="1" applyFill="1" applyBorder="1" applyAlignment="1">
      <alignment horizontal="center" vertical="center" wrapText="1"/>
    </xf>
    <xf numFmtId="0" fontId="12" fillId="31" borderId="87" xfId="79" applyFont="1" applyFill="1" applyBorder="1" applyAlignment="1">
      <alignment horizontal="center" vertical="center" wrapText="1"/>
    </xf>
    <xf numFmtId="0" fontId="12" fillId="31" borderId="85" xfId="79" applyFont="1" applyFill="1" applyBorder="1" applyAlignment="1">
      <alignment horizontal="center" vertical="center" wrapText="1"/>
    </xf>
    <xf numFmtId="0" fontId="12" fillId="31" borderId="89" xfId="79" applyFont="1" applyFill="1" applyBorder="1" applyAlignment="1">
      <alignment horizontal="center" vertical="center" wrapText="1"/>
    </xf>
    <xf numFmtId="0" fontId="12" fillId="31" borderId="61" xfId="78" applyFont="1" applyFill="1" applyBorder="1" applyAlignment="1">
      <alignment horizontal="center" vertical="center" textRotation="90" wrapText="1"/>
    </xf>
    <xf numFmtId="9" fontId="9" fillId="31" borderId="17" xfId="85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</cellXfs>
  <cellStyles count="86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Hipervínculo" xfId="72" builtinId="8"/>
    <cellStyle name="Hipervínculo 2" xfId="30" xr:uid="{00000000-0005-0000-0000-00001E000000}"/>
    <cellStyle name="Incorrecto" xfId="31" builtinId="27" customBuiltin="1"/>
    <cellStyle name="Millares" xfId="32" builtinId="3"/>
    <cellStyle name="Millares [0]" xfId="33" builtinId="6"/>
    <cellStyle name="Millares [0] 2" xfId="34" xr:uid="{00000000-0005-0000-0000-000022000000}"/>
    <cellStyle name="Millares [0] 3" xfId="81" xr:uid="{1820898A-782A-422A-8ACB-266B1ACF62CC}"/>
    <cellStyle name="Millares 2" xfId="35" xr:uid="{00000000-0005-0000-0000-000023000000}"/>
    <cellStyle name="Millares 2 2 3" xfId="36" xr:uid="{00000000-0005-0000-0000-000024000000}"/>
    <cellStyle name="Millares 26" xfId="37" xr:uid="{00000000-0005-0000-0000-000025000000}"/>
    <cellStyle name="Millares 3" xfId="38" xr:uid="{00000000-0005-0000-0000-000026000000}"/>
    <cellStyle name="Millares 3 3" xfId="73" xr:uid="{A0F97C32-DD6A-44AD-B54E-BB9949F92529}"/>
    <cellStyle name="Millares 4" xfId="39" xr:uid="{00000000-0005-0000-0000-000027000000}"/>
    <cellStyle name="Millares 4 2" xfId="84" xr:uid="{3B23298D-35CD-4516-AF45-3B52F8A9C2D6}"/>
    <cellStyle name="Millares_EVALUACION FRA SA-MC-DT-ANT-005-2010" xfId="80" xr:uid="{8DB43D0B-2CF8-44C8-B49D-FC3C66781304}"/>
    <cellStyle name="Millares_FORMULARIO 4 - M-OFERENTE PPTA ECONOMICA" xfId="40" xr:uid="{00000000-0005-0000-0000-000028000000}"/>
    <cellStyle name="Millares_PPTO OFICIAL LP-SGT-SRN-001-2009" xfId="41" xr:uid="{00000000-0005-0000-0000-000029000000}"/>
    <cellStyle name="Moneda" xfId="42" builtinId="4"/>
    <cellStyle name="Moneda [0]" xfId="43" builtinId="7"/>
    <cellStyle name="Moneda 10" xfId="44" xr:uid="{00000000-0005-0000-0000-00002C000000}"/>
    <cellStyle name="Moneda 2" xfId="45" xr:uid="{00000000-0005-0000-0000-00002D000000}"/>
    <cellStyle name="Moneda 3 11" xfId="46" xr:uid="{00000000-0005-0000-0000-00002E000000}"/>
    <cellStyle name="Moneda 3 4 2" xfId="47" xr:uid="{00000000-0005-0000-0000-00002F000000}"/>
    <cellStyle name="Moneda_PtosLicitacionesSRTaño03" xfId="48" xr:uid="{00000000-0005-0000-0000-000030000000}"/>
    <cellStyle name="Neutral" xfId="49" builtinId="28" customBuiltin="1"/>
    <cellStyle name="Normal" xfId="0" builtinId="0"/>
    <cellStyle name="Normal 10" xfId="50" xr:uid="{00000000-0005-0000-0000-000033000000}"/>
    <cellStyle name="Normal 11" xfId="83" xr:uid="{9547666D-B069-4848-AB1E-BEBD097682E6}"/>
    <cellStyle name="Normal 2" xfId="51" xr:uid="{00000000-0005-0000-0000-000034000000}"/>
    <cellStyle name="Normal 2 10 2 2" xfId="74" xr:uid="{C201E5A3-0491-4AAA-9463-581AA2129A76}"/>
    <cellStyle name="Normal 2 2" xfId="52" xr:uid="{00000000-0005-0000-0000-000035000000}"/>
    <cellStyle name="Normal 2 2 2" xfId="79" xr:uid="{F9D625CB-F20A-48EC-98F3-23CEAC52D52B}"/>
    <cellStyle name="Normal 3" xfId="53" xr:uid="{00000000-0005-0000-0000-000036000000}"/>
    <cellStyle name="Normal 3 11 2" xfId="54" xr:uid="{00000000-0005-0000-0000-000037000000}"/>
    <cellStyle name="Normal 3 2" xfId="78" xr:uid="{9E4B70BF-26BE-44EE-A564-F2B78A6CEFF9}"/>
    <cellStyle name="Normal 4" xfId="55" xr:uid="{00000000-0005-0000-0000-000038000000}"/>
    <cellStyle name="Normal 4 2" xfId="56" xr:uid="{00000000-0005-0000-0000-000039000000}"/>
    <cellStyle name="Normal 5" xfId="71" xr:uid="{FE3C54A2-B061-4A26-A18B-DA09F248DE6F}"/>
    <cellStyle name="Normal 6" xfId="77" xr:uid="{4DA8B351-B161-4107-8201-8D7FF34929F1}"/>
    <cellStyle name="Normal_EVALUACION FRA SA-MC-DT-ANT-005-2010" xfId="75" xr:uid="{BC3EB1C2-1260-40C7-8502-46E62F744B91}"/>
    <cellStyle name="Normal_Kresidual" xfId="82" xr:uid="{3DD22904-3CBB-4F48-A585-0A4DCFF30775}"/>
    <cellStyle name="Normal_PRESUPUESTO PR 82+400_PRESUPUESTO OFICIAL" xfId="57" xr:uid="{00000000-0005-0000-0000-00003A000000}"/>
    <cellStyle name="Notas" xfId="58" builtinId="10" customBuiltin="1"/>
    <cellStyle name="Porcentaje" xfId="59" builtinId="5"/>
    <cellStyle name="Porcentaje 2" xfId="76" xr:uid="{6486BDD7-0AE0-4B79-8114-0D39BAC6EBBF}"/>
    <cellStyle name="Porcentaje 3" xfId="85" xr:uid="{38B81D9E-2DD9-492A-9AE5-296B6684537F}"/>
    <cellStyle name="Porcentaje 4" xfId="60" xr:uid="{00000000-0005-0000-0000-00003D000000}"/>
    <cellStyle name="Porcentaje 5" xfId="61" xr:uid="{00000000-0005-0000-0000-00003E000000}"/>
    <cellStyle name="Porcentual 2" xfId="62" xr:uid="{00000000-0005-0000-0000-00003F000000}"/>
    <cellStyle name="Porcentual 2 2" xfId="63" xr:uid="{00000000-0005-0000-0000-000040000000}"/>
    <cellStyle name="Salida" xfId="64" builtinId="21" customBuiltin="1"/>
    <cellStyle name="Texto de advertencia" xfId="65" builtinId="11" customBuiltin="1"/>
    <cellStyle name="Texto explicativo" xfId="66" builtinId="53" customBuiltin="1"/>
    <cellStyle name="Título" xfId="67" builtinId="15" customBuiltin="1"/>
    <cellStyle name="Título 2" xfId="68" builtinId="17" customBuiltin="1"/>
    <cellStyle name="Título 3" xfId="69" builtinId="18" customBuiltin="1"/>
    <cellStyle name="Total" xfId="70" builtinId="25" customBuiltin="1"/>
  </cellStyles>
  <dxfs count="707">
    <dxf>
      <fill>
        <patternFill>
          <bgColor indexed="45"/>
        </patternFill>
      </fill>
    </dxf>
    <dxf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36" name="Line 2">
          <a:extLst>
            <a:ext uri="{FF2B5EF4-FFF2-40B4-BE49-F238E27FC236}">
              <a16:creationId xmlns:a16="http://schemas.microsoft.com/office/drawing/2014/main" id="{22BBA37B-0AE7-4071-A23A-3A5CA81A3175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37" name="Line 3">
          <a:extLst>
            <a:ext uri="{FF2B5EF4-FFF2-40B4-BE49-F238E27FC236}">
              <a16:creationId xmlns:a16="http://schemas.microsoft.com/office/drawing/2014/main" id="{2CEEC875-EFEC-4D46-A1D2-8328F68C4FD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38" name="Line 3">
          <a:extLst>
            <a:ext uri="{FF2B5EF4-FFF2-40B4-BE49-F238E27FC236}">
              <a16:creationId xmlns:a16="http://schemas.microsoft.com/office/drawing/2014/main" id="{2DAC505C-7AF5-469D-8881-3BDFF8033D5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39" name="Line 2">
          <a:extLst>
            <a:ext uri="{FF2B5EF4-FFF2-40B4-BE49-F238E27FC236}">
              <a16:creationId xmlns:a16="http://schemas.microsoft.com/office/drawing/2014/main" id="{30258851-783A-4CB5-B039-7EC66656DEAB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0" name="Line 3">
          <a:extLst>
            <a:ext uri="{FF2B5EF4-FFF2-40B4-BE49-F238E27FC236}">
              <a16:creationId xmlns:a16="http://schemas.microsoft.com/office/drawing/2014/main" id="{29495B79-5221-4D42-A7DD-45CA10D685B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1" name="Line 3">
          <a:extLst>
            <a:ext uri="{FF2B5EF4-FFF2-40B4-BE49-F238E27FC236}">
              <a16:creationId xmlns:a16="http://schemas.microsoft.com/office/drawing/2014/main" id="{84C4A55D-B79A-4C81-8213-E035F99BB31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42" name="Line 2">
          <a:extLst>
            <a:ext uri="{FF2B5EF4-FFF2-40B4-BE49-F238E27FC236}">
              <a16:creationId xmlns:a16="http://schemas.microsoft.com/office/drawing/2014/main" id="{955B3C66-1A04-4299-B863-C500132CEFC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3" name="Line 3">
          <a:extLst>
            <a:ext uri="{FF2B5EF4-FFF2-40B4-BE49-F238E27FC236}">
              <a16:creationId xmlns:a16="http://schemas.microsoft.com/office/drawing/2014/main" id="{567780CC-9902-4EED-806B-5DAD1F9432C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4" name="Line 3">
          <a:extLst>
            <a:ext uri="{FF2B5EF4-FFF2-40B4-BE49-F238E27FC236}">
              <a16:creationId xmlns:a16="http://schemas.microsoft.com/office/drawing/2014/main" id="{2FE425D2-1A6C-4AAC-AEB3-D53626A1D28B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45" name="Line 2">
          <a:extLst>
            <a:ext uri="{FF2B5EF4-FFF2-40B4-BE49-F238E27FC236}">
              <a16:creationId xmlns:a16="http://schemas.microsoft.com/office/drawing/2014/main" id="{6277A40E-EB40-4A74-B389-9D28EA69053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6" name="Line 3">
          <a:extLst>
            <a:ext uri="{FF2B5EF4-FFF2-40B4-BE49-F238E27FC236}">
              <a16:creationId xmlns:a16="http://schemas.microsoft.com/office/drawing/2014/main" id="{590B49CA-C81E-46D6-B6A1-3F47FFD34EE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7" name="Line 3">
          <a:extLst>
            <a:ext uri="{FF2B5EF4-FFF2-40B4-BE49-F238E27FC236}">
              <a16:creationId xmlns:a16="http://schemas.microsoft.com/office/drawing/2014/main" id="{9FFFCD5A-37E8-44A7-AE28-E6E8D7B941BB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48" name="Line 2">
          <a:extLst>
            <a:ext uri="{FF2B5EF4-FFF2-40B4-BE49-F238E27FC236}">
              <a16:creationId xmlns:a16="http://schemas.microsoft.com/office/drawing/2014/main" id="{2B0FABF8-D48C-4CB4-AEE5-0081ECF6D29C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9" name="Line 3">
          <a:extLst>
            <a:ext uri="{FF2B5EF4-FFF2-40B4-BE49-F238E27FC236}">
              <a16:creationId xmlns:a16="http://schemas.microsoft.com/office/drawing/2014/main" id="{8162EA14-E1DC-4FA5-BBFB-7C264A67C43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0" name="Line 3">
          <a:extLst>
            <a:ext uri="{FF2B5EF4-FFF2-40B4-BE49-F238E27FC236}">
              <a16:creationId xmlns:a16="http://schemas.microsoft.com/office/drawing/2014/main" id="{5DADA421-15F7-4EF2-B479-111705B70C1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51" name="Line 2">
          <a:extLst>
            <a:ext uri="{FF2B5EF4-FFF2-40B4-BE49-F238E27FC236}">
              <a16:creationId xmlns:a16="http://schemas.microsoft.com/office/drawing/2014/main" id="{FE061256-BE96-4A50-8B8F-BEA70E083153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2" name="Line 3">
          <a:extLst>
            <a:ext uri="{FF2B5EF4-FFF2-40B4-BE49-F238E27FC236}">
              <a16:creationId xmlns:a16="http://schemas.microsoft.com/office/drawing/2014/main" id="{D7E589D0-241F-4DA0-8A45-7A54F7801EA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3" name="Line 3">
          <a:extLst>
            <a:ext uri="{FF2B5EF4-FFF2-40B4-BE49-F238E27FC236}">
              <a16:creationId xmlns:a16="http://schemas.microsoft.com/office/drawing/2014/main" id="{FC90C25F-23D9-4DDB-9F83-3019360D0B3B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54" name="Line 2">
          <a:extLst>
            <a:ext uri="{FF2B5EF4-FFF2-40B4-BE49-F238E27FC236}">
              <a16:creationId xmlns:a16="http://schemas.microsoft.com/office/drawing/2014/main" id="{E80D7126-2121-428C-BA0F-7926E8FFC75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5" name="Line 3">
          <a:extLst>
            <a:ext uri="{FF2B5EF4-FFF2-40B4-BE49-F238E27FC236}">
              <a16:creationId xmlns:a16="http://schemas.microsoft.com/office/drawing/2014/main" id="{41BAF6C3-C21F-4DE2-8ECF-227A8B40B2F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6" name="Line 3">
          <a:extLst>
            <a:ext uri="{FF2B5EF4-FFF2-40B4-BE49-F238E27FC236}">
              <a16:creationId xmlns:a16="http://schemas.microsoft.com/office/drawing/2014/main" id="{62F5A82B-902E-43A0-822D-1F6B5CBE0E7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57" name="Line 2">
          <a:extLst>
            <a:ext uri="{FF2B5EF4-FFF2-40B4-BE49-F238E27FC236}">
              <a16:creationId xmlns:a16="http://schemas.microsoft.com/office/drawing/2014/main" id="{9F5D5509-4E11-4971-B2FD-AE05E6642D53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8" name="Line 3">
          <a:extLst>
            <a:ext uri="{FF2B5EF4-FFF2-40B4-BE49-F238E27FC236}">
              <a16:creationId xmlns:a16="http://schemas.microsoft.com/office/drawing/2014/main" id="{37734E05-A438-4336-BE0B-5A8F3C76F73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9" name="Line 3">
          <a:extLst>
            <a:ext uri="{FF2B5EF4-FFF2-40B4-BE49-F238E27FC236}">
              <a16:creationId xmlns:a16="http://schemas.microsoft.com/office/drawing/2014/main" id="{79F775F9-7508-448B-953C-1E78A7E2A65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0" name="Line 2">
          <a:extLst>
            <a:ext uri="{FF2B5EF4-FFF2-40B4-BE49-F238E27FC236}">
              <a16:creationId xmlns:a16="http://schemas.microsoft.com/office/drawing/2014/main" id="{BBB93935-521C-4C73-A141-03A242C7BDD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61" name="Line 3">
          <a:extLst>
            <a:ext uri="{FF2B5EF4-FFF2-40B4-BE49-F238E27FC236}">
              <a16:creationId xmlns:a16="http://schemas.microsoft.com/office/drawing/2014/main" id="{401034F9-6DD2-4D47-BD39-7D9C1C4561C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62" name="Line 3">
          <a:extLst>
            <a:ext uri="{FF2B5EF4-FFF2-40B4-BE49-F238E27FC236}">
              <a16:creationId xmlns:a16="http://schemas.microsoft.com/office/drawing/2014/main" id="{4AF74801-FD9A-4151-A2E3-4158BB21D11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3" name="Line 2">
          <a:extLst>
            <a:ext uri="{FF2B5EF4-FFF2-40B4-BE49-F238E27FC236}">
              <a16:creationId xmlns:a16="http://schemas.microsoft.com/office/drawing/2014/main" id="{845E7741-1E20-4DC3-AFE9-A826C7B9809E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4" name="Line 2">
          <a:extLst>
            <a:ext uri="{FF2B5EF4-FFF2-40B4-BE49-F238E27FC236}">
              <a16:creationId xmlns:a16="http://schemas.microsoft.com/office/drawing/2014/main" id="{12B21C13-4D4A-455B-B87C-CBCE1AABB59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5" name="Line 2">
          <a:extLst>
            <a:ext uri="{FF2B5EF4-FFF2-40B4-BE49-F238E27FC236}">
              <a16:creationId xmlns:a16="http://schemas.microsoft.com/office/drawing/2014/main" id="{4AFD3827-FE69-4822-A299-9F196297259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243417</xdr:colOff>
      <xdr:row>28</xdr:row>
      <xdr:rowOff>179914</xdr:rowOff>
    </xdr:from>
    <xdr:to>
      <xdr:col>10</xdr:col>
      <xdr:colOff>539751</xdr:colOff>
      <xdr:row>28</xdr:row>
      <xdr:rowOff>179914</xdr:rowOff>
    </xdr:to>
    <xdr:sp macro="" textlink="">
      <xdr:nvSpPr>
        <xdr:cNvPr id="45" name="44 CuadroTexto">
          <a:extLst>
            <a:ext uri="{FF2B5EF4-FFF2-40B4-BE49-F238E27FC236}">
              <a16:creationId xmlns:a16="http://schemas.microsoft.com/office/drawing/2014/main" id="{5C3B039F-C0AC-45FC-B79D-AC5F4C5F5978}"/>
            </a:ext>
          </a:extLst>
        </xdr:cNvPr>
        <xdr:cNvSpPr txBox="1"/>
      </xdr:nvSpPr>
      <xdr:spPr>
        <a:xfrm>
          <a:off x="9853084" y="20245914"/>
          <a:ext cx="1068917" cy="2032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3,3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7" name="Line 2">
          <a:extLst>
            <a:ext uri="{FF2B5EF4-FFF2-40B4-BE49-F238E27FC236}">
              <a16:creationId xmlns:a16="http://schemas.microsoft.com/office/drawing/2014/main" id="{D12C4977-280D-445C-A418-1CDF7B5E277B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68" name="Line 3">
          <a:extLst>
            <a:ext uri="{FF2B5EF4-FFF2-40B4-BE49-F238E27FC236}">
              <a16:creationId xmlns:a16="http://schemas.microsoft.com/office/drawing/2014/main" id="{40247DA2-0A81-47C5-80E2-4517B9BBF73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69" name="Line 3">
          <a:extLst>
            <a:ext uri="{FF2B5EF4-FFF2-40B4-BE49-F238E27FC236}">
              <a16:creationId xmlns:a16="http://schemas.microsoft.com/office/drawing/2014/main" id="{7712FA4B-F552-402E-845F-86B73D46837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70" name="Line 2">
          <a:extLst>
            <a:ext uri="{FF2B5EF4-FFF2-40B4-BE49-F238E27FC236}">
              <a16:creationId xmlns:a16="http://schemas.microsoft.com/office/drawing/2014/main" id="{5095C2FB-1C2E-4B67-ABB5-D8EFB26184ED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1" name="Line 3">
          <a:extLst>
            <a:ext uri="{FF2B5EF4-FFF2-40B4-BE49-F238E27FC236}">
              <a16:creationId xmlns:a16="http://schemas.microsoft.com/office/drawing/2014/main" id="{376448CB-A3DB-4CDE-96F0-9B579B8A746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2" name="Line 3">
          <a:extLst>
            <a:ext uri="{FF2B5EF4-FFF2-40B4-BE49-F238E27FC236}">
              <a16:creationId xmlns:a16="http://schemas.microsoft.com/office/drawing/2014/main" id="{2C2FA9FB-68DC-4252-A83E-288BF750B6F2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73" name="Line 2">
          <a:extLst>
            <a:ext uri="{FF2B5EF4-FFF2-40B4-BE49-F238E27FC236}">
              <a16:creationId xmlns:a16="http://schemas.microsoft.com/office/drawing/2014/main" id="{18848902-BCD8-4977-8433-477C22BC208A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4" name="Line 3">
          <a:extLst>
            <a:ext uri="{FF2B5EF4-FFF2-40B4-BE49-F238E27FC236}">
              <a16:creationId xmlns:a16="http://schemas.microsoft.com/office/drawing/2014/main" id="{29A326B3-B4FF-4AA2-84B9-7E5A047EC566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5" name="Line 3">
          <a:extLst>
            <a:ext uri="{FF2B5EF4-FFF2-40B4-BE49-F238E27FC236}">
              <a16:creationId xmlns:a16="http://schemas.microsoft.com/office/drawing/2014/main" id="{18C58E7B-D512-4CC7-B48E-39858DA4984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76" name="Line 2">
          <a:extLst>
            <a:ext uri="{FF2B5EF4-FFF2-40B4-BE49-F238E27FC236}">
              <a16:creationId xmlns:a16="http://schemas.microsoft.com/office/drawing/2014/main" id="{9CEBD126-AE6D-468C-AC68-AAE6534E7433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7" name="Line 3">
          <a:extLst>
            <a:ext uri="{FF2B5EF4-FFF2-40B4-BE49-F238E27FC236}">
              <a16:creationId xmlns:a16="http://schemas.microsoft.com/office/drawing/2014/main" id="{3A60867E-B230-4453-8E31-685FABED5F1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8" name="Line 3">
          <a:extLst>
            <a:ext uri="{FF2B5EF4-FFF2-40B4-BE49-F238E27FC236}">
              <a16:creationId xmlns:a16="http://schemas.microsoft.com/office/drawing/2014/main" id="{23B8FC92-243D-4289-90F8-5766042A837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79" name="Line 2">
          <a:extLst>
            <a:ext uri="{FF2B5EF4-FFF2-40B4-BE49-F238E27FC236}">
              <a16:creationId xmlns:a16="http://schemas.microsoft.com/office/drawing/2014/main" id="{94E34E6E-5AD8-4759-9113-94334CFC38C8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0" name="Line 3">
          <a:extLst>
            <a:ext uri="{FF2B5EF4-FFF2-40B4-BE49-F238E27FC236}">
              <a16:creationId xmlns:a16="http://schemas.microsoft.com/office/drawing/2014/main" id="{0A8BA38B-23D1-4379-BA27-081CA76326C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1" name="Line 3">
          <a:extLst>
            <a:ext uri="{FF2B5EF4-FFF2-40B4-BE49-F238E27FC236}">
              <a16:creationId xmlns:a16="http://schemas.microsoft.com/office/drawing/2014/main" id="{4EC9C0DC-7A74-4F26-9AAE-2EAA6ADDCAB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82" name="Line 2">
          <a:extLst>
            <a:ext uri="{FF2B5EF4-FFF2-40B4-BE49-F238E27FC236}">
              <a16:creationId xmlns:a16="http://schemas.microsoft.com/office/drawing/2014/main" id="{7BF108AF-E0CD-4C1F-BB0B-223D4E3C83C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3" name="Line 3">
          <a:extLst>
            <a:ext uri="{FF2B5EF4-FFF2-40B4-BE49-F238E27FC236}">
              <a16:creationId xmlns:a16="http://schemas.microsoft.com/office/drawing/2014/main" id="{79A183B8-DE33-438C-8D95-66E35A75415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4" name="Line 3">
          <a:extLst>
            <a:ext uri="{FF2B5EF4-FFF2-40B4-BE49-F238E27FC236}">
              <a16:creationId xmlns:a16="http://schemas.microsoft.com/office/drawing/2014/main" id="{1D9F6445-3C17-4F9C-8649-19DF4B39746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237064</xdr:colOff>
      <xdr:row>28</xdr:row>
      <xdr:rowOff>172506</xdr:rowOff>
    </xdr:from>
    <xdr:to>
      <xdr:col>10</xdr:col>
      <xdr:colOff>533398</xdr:colOff>
      <xdr:row>28</xdr:row>
      <xdr:rowOff>172506</xdr:rowOff>
    </xdr:to>
    <xdr:sp macro="" textlink="">
      <xdr:nvSpPr>
        <xdr:cNvPr id="70" name="69 CuadroTexto">
          <a:extLst>
            <a:ext uri="{FF2B5EF4-FFF2-40B4-BE49-F238E27FC236}">
              <a16:creationId xmlns:a16="http://schemas.microsoft.com/office/drawing/2014/main" id="{27E129FA-4E33-4AC9-84A9-260AF93126F2}"/>
            </a:ext>
          </a:extLst>
        </xdr:cNvPr>
        <xdr:cNvSpPr txBox="1"/>
      </xdr:nvSpPr>
      <xdr:spPr>
        <a:xfrm>
          <a:off x="9846731" y="14958481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5,4 meses</a:t>
          </a:r>
        </a:p>
      </xdr:txBody>
    </xdr:sp>
    <xdr:clientData/>
  </xdr:twoCellAnchor>
  <xdr:twoCellAnchor>
    <xdr:from>
      <xdr:col>9</xdr:col>
      <xdr:colOff>247649</xdr:colOff>
      <xdr:row>28</xdr:row>
      <xdr:rowOff>171448</xdr:rowOff>
    </xdr:from>
    <xdr:to>
      <xdr:col>10</xdr:col>
      <xdr:colOff>543983</xdr:colOff>
      <xdr:row>28</xdr:row>
      <xdr:rowOff>171448</xdr:rowOff>
    </xdr:to>
    <xdr:sp macro="" textlink="">
      <xdr:nvSpPr>
        <xdr:cNvPr id="75" name="74 CuadroTexto">
          <a:extLst>
            <a:ext uri="{FF2B5EF4-FFF2-40B4-BE49-F238E27FC236}">
              <a16:creationId xmlns:a16="http://schemas.microsoft.com/office/drawing/2014/main" id="{FADF127F-261F-4A79-B0BC-3E4E9C96A409}"/>
            </a:ext>
          </a:extLst>
        </xdr:cNvPr>
        <xdr:cNvSpPr txBox="1"/>
      </xdr:nvSpPr>
      <xdr:spPr>
        <a:xfrm>
          <a:off x="9857316" y="24515232"/>
          <a:ext cx="1068917" cy="2222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3,4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87" name="Line 2">
          <a:extLst>
            <a:ext uri="{FF2B5EF4-FFF2-40B4-BE49-F238E27FC236}">
              <a16:creationId xmlns:a16="http://schemas.microsoft.com/office/drawing/2014/main" id="{945C367C-FB6B-4043-AE4E-688C03CD03B9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8" name="Line 3">
          <a:extLst>
            <a:ext uri="{FF2B5EF4-FFF2-40B4-BE49-F238E27FC236}">
              <a16:creationId xmlns:a16="http://schemas.microsoft.com/office/drawing/2014/main" id="{68DFD03A-F07E-48CA-A44E-7D0E4A43A91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9" name="Line 3">
          <a:extLst>
            <a:ext uri="{FF2B5EF4-FFF2-40B4-BE49-F238E27FC236}">
              <a16:creationId xmlns:a16="http://schemas.microsoft.com/office/drawing/2014/main" id="{E6006B6C-301F-4680-84E2-54892F4A635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90" name="Line 2">
          <a:extLst>
            <a:ext uri="{FF2B5EF4-FFF2-40B4-BE49-F238E27FC236}">
              <a16:creationId xmlns:a16="http://schemas.microsoft.com/office/drawing/2014/main" id="{03937275-261A-4762-AF5D-47521282C3B4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1" name="Line 3">
          <a:extLst>
            <a:ext uri="{FF2B5EF4-FFF2-40B4-BE49-F238E27FC236}">
              <a16:creationId xmlns:a16="http://schemas.microsoft.com/office/drawing/2014/main" id="{27D13FB9-7127-461D-B8BC-C7DA2C7A9D2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2" name="Line 3">
          <a:extLst>
            <a:ext uri="{FF2B5EF4-FFF2-40B4-BE49-F238E27FC236}">
              <a16:creationId xmlns:a16="http://schemas.microsoft.com/office/drawing/2014/main" id="{13F3E122-DB3F-4043-BFF0-7220A8A03915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93" name="Line 2">
          <a:extLst>
            <a:ext uri="{FF2B5EF4-FFF2-40B4-BE49-F238E27FC236}">
              <a16:creationId xmlns:a16="http://schemas.microsoft.com/office/drawing/2014/main" id="{3D91C573-7C67-4FD9-9663-B83BE3EC32B8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4" name="Line 3">
          <a:extLst>
            <a:ext uri="{FF2B5EF4-FFF2-40B4-BE49-F238E27FC236}">
              <a16:creationId xmlns:a16="http://schemas.microsoft.com/office/drawing/2014/main" id="{7A60D909-D44D-4FD0-B1FC-70219E5B40A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5" name="Line 3">
          <a:extLst>
            <a:ext uri="{FF2B5EF4-FFF2-40B4-BE49-F238E27FC236}">
              <a16:creationId xmlns:a16="http://schemas.microsoft.com/office/drawing/2014/main" id="{181882B3-D23B-4B6E-896D-4A63096C813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96" name="Line 2">
          <a:extLst>
            <a:ext uri="{FF2B5EF4-FFF2-40B4-BE49-F238E27FC236}">
              <a16:creationId xmlns:a16="http://schemas.microsoft.com/office/drawing/2014/main" id="{76BFF1DB-A283-491E-9883-E6241B8630D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7" name="Line 3">
          <a:extLst>
            <a:ext uri="{FF2B5EF4-FFF2-40B4-BE49-F238E27FC236}">
              <a16:creationId xmlns:a16="http://schemas.microsoft.com/office/drawing/2014/main" id="{29591639-3434-420D-87D8-59ABC2ECBAE5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8" name="Line 3">
          <a:extLst>
            <a:ext uri="{FF2B5EF4-FFF2-40B4-BE49-F238E27FC236}">
              <a16:creationId xmlns:a16="http://schemas.microsoft.com/office/drawing/2014/main" id="{46EA07AF-8E6F-4B0A-8092-FF82C1D4EF5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99" name="Line 2">
          <a:extLst>
            <a:ext uri="{FF2B5EF4-FFF2-40B4-BE49-F238E27FC236}">
              <a16:creationId xmlns:a16="http://schemas.microsoft.com/office/drawing/2014/main" id="{BE8923BF-BC05-4119-A199-1292DED31D0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0" name="Line 3">
          <a:extLst>
            <a:ext uri="{FF2B5EF4-FFF2-40B4-BE49-F238E27FC236}">
              <a16:creationId xmlns:a16="http://schemas.microsoft.com/office/drawing/2014/main" id="{7F2765CE-E382-415F-8E6B-F7607A080E7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1" name="Line 3">
          <a:extLst>
            <a:ext uri="{FF2B5EF4-FFF2-40B4-BE49-F238E27FC236}">
              <a16:creationId xmlns:a16="http://schemas.microsoft.com/office/drawing/2014/main" id="{F36C8D73-CCBA-487E-B828-8EDDA9647D0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02" name="Line 2">
          <a:extLst>
            <a:ext uri="{FF2B5EF4-FFF2-40B4-BE49-F238E27FC236}">
              <a16:creationId xmlns:a16="http://schemas.microsoft.com/office/drawing/2014/main" id="{0FEC3BF5-35D8-45B1-B792-197F167B5E5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3" name="Line 3">
          <a:extLst>
            <a:ext uri="{FF2B5EF4-FFF2-40B4-BE49-F238E27FC236}">
              <a16:creationId xmlns:a16="http://schemas.microsoft.com/office/drawing/2014/main" id="{9643AD60-B61C-4789-9D8B-DFFDD095A88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4" name="Line 3">
          <a:extLst>
            <a:ext uri="{FF2B5EF4-FFF2-40B4-BE49-F238E27FC236}">
              <a16:creationId xmlns:a16="http://schemas.microsoft.com/office/drawing/2014/main" id="{6196586E-0145-40D1-8D44-FA2DC932B622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05" name="Line 2">
          <a:extLst>
            <a:ext uri="{FF2B5EF4-FFF2-40B4-BE49-F238E27FC236}">
              <a16:creationId xmlns:a16="http://schemas.microsoft.com/office/drawing/2014/main" id="{76E91882-F2EF-4F47-AB29-1158D98671F2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6" name="Line 3">
          <a:extLst>
            <a:ext uri="{FF2B5EF4-FFF2-40B4-BE49-F238E27FC236}">
              <a16:creationId xmlns:a16="http://schemas.microsoft.com/office/drawing/2014/main" id="{7558E06A-1AA0-44DF-B9D1-5D8F19D2EB4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7" name="Line 3">
          <a:extLst>
            <a:ext uri="{FF2B5EF4-FFF2-40B4-BE49-F238E27FC236}">
              <a16:creationId xmlns:a16="http://schemas.microsoft.com/office/drawing/2014/main" id="{8067B46B-45FD-46DE-9D20-5B2DF80B8A5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08" name="Line 2">
          <a:extLst>
            <a:ext uri="{FF2B5EF4-FFF2-40B4-BE49-F238E27FC236}">
              <a16:creationId xmlns:a16="http://schemas.microsoft.com/office/drawing/2014/main" id="{83AE2A68-A765-4232-AEF8-027EA8EC1F36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9" name="Line 3">
          <a:extLst>
            <a:ext uri="{FF2B5EF4-FFF2-40B4-BE49-F238E27FC236}">
              <a16:creationId xmlns:a16="http://schemas.microsoft.com/office/drawing/2014/main" id="{4A84C140-9819-44A0-AA58-65533772D0A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10" name="Line 3">
          <a:extLst>
            <a:ext uri="{FF2B5EF4-FFF2-40B4-BE49-F238E27FC236}">
              <a16:creationId xmlns:a16="http://schemas.microsoft.com/office/drawing/2014/main" id="{5F9BDD29-C99F-436E-8802-8CE9B1B381B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1" name="Line 2">
          <a:extLst>
            <a:ext uri="{FF2B5EF4-FFF2-40B4-BE49-F238E27FC236}">
              <a16:creationId xmlns:a16="http://schemas.microsoft.com/office/drawing/2014/main" id="{D0C4F7C6-7EF9-49C4-A4F0-C581F19C426D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12" name="Line 3">
          <a:extLst>
            <a:ext uri="{FF2B5EF4-FFF2-40B4-BE49-F238E27FC236}">
              <a16:creationId xmlns:a16="http://schemas.microsoft.com/office/drawing/2014/main" id="{A956735C-6814-4ACC-8AB3-DA1D9460E01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13" name="Line 3">
          <a:extLst>
            <a:ext uri="{FF2B5EF4-FFF2-40B4-BE49-F238E27FC236}">
              <a16:creationId xmlns:a16="http://schemas.microsoft.com/office/drawing/2014/main" id="{8551140D-8B6E-46B6-B721-616595676BF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4" name="Line 2">
          <a:extLst>
            <a:ext uri="{FF2B5EF4-FFF2-40B4-BE49-F238E27FC236}">
              <a16:creationId xmlns:a16="http://schemas.microsoft.com/office/drawing/2014/main" id="{22E99651-AD01-41E1-B24D-5AF99C7D6E6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5" name="Line 2">
          <a:extLst>
            <a:ext uri="{FF2B5EF4-FFF2-40B4-BE49-F238E27FC236}">
              <a16:creationId xmlns:a16="http://schemas.microsoft.com/office/drawing/2014/main" id="{C38E4184-1DA6-4E8B-8626-B3383990F9C9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6" name="Line 2">
          <a:extLst>
            <a:ext uri="{FF2B5EF4-FFF2-40B4-BE49-F238E27FC236}">
              <a16:creationId xmlns:a16="http://schemas.microsoft.com/office/drawing/2014/main" id="{0EEFBB1C-843E-4DA6-9774-A417546992E6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237064</xdr:colOff>
      <xdr:row>29</xdr:row>
      <xdr:rowOff>5290</xdr:rowOff>
    </xdr:from>
    <xdr:to>
      <xdr:col>10</xdr:col>
      <xdr:colOff>533398</xdr:colOff>
      <xdr:row>29</xdr:row>
      <xdr:rowOff>5290</xdr:rowOff>
    </xdr:to>
    <xdr:sp macro="" textlink="">
      <xdr:nvSpPr>
        <xdr:cNvPr id="43" name="38 CuadroTexto">
          <a:extLst>
            <a:ext uri="{FF2B5EF4-FFF2-40B4-BE49-F238E27FC236}">
              <a16:creationId xmlns:a16="http://schemas.microsoft.com/office/drawing/2014/main" id="{24D73102-8CC0-45BE-BDAC-C02E65475623}"/>
            </a:ext>
          </a:extLst>
        </xdr:cNvPr>
        <xdr:cNvSpPr txBox="1"/>
      </xdr:nvSpPr>
      <xdr:spPr>
        <a:xfrm>
          <a:off x="9846731" y="12122149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3,2 meses</a:t>
          </a:r>
        </a:p>
      </xdr:txBody>
    </xdr:sp>
    <xdr:clientData/>
  </xdr:twoCellAnchor>
  <xdr:twoCellAnchor>
    <xdr:from>
      <xdr:col>9</xdr:col>
      <xdr:colOff>237063</xdr:colOff>
      <xdr:row>29</xdr:row>
      <xdr:rowOff>4230</xdr:rowOff>
    </xdr:from>
    <xdr:to>
      <xdr:col>10</xdr:col>
      <xdr:colOff>533397</xdr:colOff>
      <xdr:row>29</xdr:row>
      <xdr:rowOff>4230</xdr:rowOff>
    </xdr:to>
    <xdr:sp macro="" textlink="">
      <xdr:nvSpPr>
        <xdr:cNvPr id="44" name="40 CuadroTexto">
          <a:extLst>
            <a:ext uri="{FF2B5EF4-FFF2-40B4-BE49-F238E27FC236}">
              <a16:creationId xmlns:a16="http://schemas.microsoft.com/office/drawing/2014/main" id="{720469D1-9718-4425-A619-609A66C56F80}"/>
            </a:ext>
          </a:extLst>
        </xdr:cNvPr>
        <xdr:cNvSpPr txBox="1"/>
      </xdr:nvSpPr>
      <xdr:spPr>
        <a:xfrm>
          <a:off x="9846730" y="19244730"/>
          <a:ext cx="1068917" cy="1968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9" name="Line 2">
          <a:extLst>
            <a:ext uri="{FF2B5EF4-FFF2-40B4-BE49-F238E27FC236}">
              <a16:creationId xmlns:a16="http://schemas.microsoft.com/office/drawing/2014/main" id="{7A2E0407-E45D-4B74-A75A-BE39C9057E7C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0" name="Line 3">
          <a:extLst>
            <a:ext uri="{FF2B5EF4-FFF2-40B4-BE49-F238E27FC236}">
              <a16:creationId xmlns:a16="http://schemas.microsoft.com/office/drawing/2014/main" id="{38D0EA9C-40F1-41C2-8D23-59F3119FF23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1" name="Line 3">
          <a:extLst>
            <a:ext uri="{FF2B5EF4-FFF2-40B4-BE49-F238E27FC236}">
              <a16:creationId xmlns:a16="http://schemas.microsoft.com/office/drawing/2014/main" id="{C7ACCF69-9B24-4B34-8B86-52700A830975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22" name="Line 2">
          <a:extLst>
            <a:ext uri="{FF2B5EF4-FFF2-40B4-BE49-F238E27FC236}">
              <a16:creationId xmlns:a16="http://schemas.microsoft.com/office/drawing/2014/main" id="{F9D19C36-ACA7-4F23-9456-C80BAE9EDDB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3" name="Line 3">
          <a:extLst>
            <a:ext uri="{FF2B5EF4-FFF2-40B4-BE49-F238E27FC236}">
              <a16:creationId xmlns:a16="http://schemas.microsoft.com/office/drawing/2014/main" id="{41EEA71E-D7BD-482E-AAED-C8B7B388702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4" name="Line 3">
          <a:extLst>
            <a:ext uri="{FF2B5EF4-FFF2-40B4-BE49-F238E27FC236}">
              <a16:creationId xmlns:a16="http://schemas.microsoft.com/office/drawing/2014/main" id="{3FAE07A0-D05B-4D32-83F8-AB69F49BC7C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25" name="Line 2">
          <a:extLst>
            <a:ext uri="{FF2B5EF4-FFF2-40B4-BE49-F238E27FC236}">
              <a16:creationId xmlns:a16="http://schemas.microsoft.com/office/drawing/2014/main" id="{BE84FC49-2FE8-43AF-AB5A-708F49849124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6" name="Line 3">
          <a:extLst>
            <a:ext uri="{FF2B5EF4-FFF2-40B4-BE49-F238E27FC236}">
              <a16:creationId xmlns:a16="http://schemas.microsoft.com/office/drawing/2014/main" id="{6B42E1EB-507F-428E-88D8-BEC25BD3249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7" name="Line 3">
          <a:extLst>
            <a:ext uri="{FF2B5EF4-FFF2-40B4-BE49-F238E27FC236}">
              <a16:creationId xmlns:a16="http://schemas.microsoft.com/office/drawing/2014/main" id="{9599D80C-AD06-4854-9DE1-06B24746E57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247646</xdr:colOff>
      <xdr:row>29</xdr:row>
      <xdr:rowOff>1054</xdr:rowOff>
    </xdr:from>
    <xdr:to>
      <xdr:col>10</xdr:col>
      <xdr:colOff>543980</xdr:colOff>
      <xdr:row>29</xdr:row>
      <xdr:rowOff>1054</xdr:rowOff>
    </xdr:to>
    <xdr:sp macro="" textlink="">
      <xdr:nvSpPr>
        <xdr:cNvPr id="47" name="53 CuadroTexto">
          <a:extLst>
            <a:ext uri="{FF2B5EF4-FFF2-40B4-BE49-F238E27FC236}">
              <a16:creationId xmlns:a16="http://schemas.microsoft.com/office/drawing/2014/main" id="{44FDA261-D281-4DD3-B01A-7002B93E9A9E}"/>
            </a:ext>
          </a:extLst>
        </xdr:cNvPr>
        <xdr:cNvSpPr txBox="1"/>
      </xdr:nvSpPr>
      <xdr:spPr>
        <a:xfrm>
          <a:off x="9857313" y="22620813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3,5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29" name="Line 2">
          <a:extLst>
            <a:ext uri="{FF2B5EF4-FFF2-40B4-BE49-F238E27FC236}">
              <a16:creationId xmlns:a16="http://schemas.microsoft.com/office/drawing/2014/main" id="{B8F357FF-970C-4EA4-8BF1-823549A5D927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0" name="Line 3">
          <a:extLst>
            <a:ext uri="{FF2B5EF4-FFF2-40B4-BE49-F238E27FC236}">
              <a16:creationId xmlns:a16="http://schemas.microsoft.com/office/drawing/2014/main" id="{7315824D-8732-4628-AC65-8800BE93E5A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1" name="Line 3">
          <a:extLst>
            <a:ext uri="{FF2B5EF4-FFF2-40B4-BE49-F238E27FC236}">
              <a16:creationId xmlns:a16="http://schemas.microsoft.com/office/drawing/2014/main" id="{12D2DB30-31B4-4798-B173-B8349258C07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32" name="Line 2">
          <a:extLst>
            <a:ext uri="{FF2B5EF4-FFF2-40B4-BE49-F238E27FC236}">
              <a16:creationId xmlns:a16="http://schemas.microsoft.com/office/drawing/2014/main" id="{A71B58A9-C5E2-4926-A55D-97CF5EFC9D57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3" name="Line 3">
          <a:extLst>
            <a:ext uri="{FF2B5EF4-FFF2-40B4-BE49-F238E27FC236}">
              <a16:creationId xmlns:a16="http://schemas.microsoft.com/office/drawing/2014/main" id="{3B181750-DCD2-48FB-9FDC-4DD9F89B1E0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4" name="Line 3">
          <a:extLst>
            <a:ext uri="{FF2B5EF4-FFF2-40B4-BE49-F238E27FC236}">
              <a16:creationId xmlns:a16="http://schemas.microsoft.com/office/drawing/2014/main" id="{EFE18BD2-0BC6-452E-AE18-E00289E8199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35" name="Line 2">
          <a:extLst>
            <a:ext uri="{FF2B5EF4-FFF2-40B4-BE49-F238E27FC236}">
              <a16:creationId xmlns:a16="http://schemas.microsoft.com/office/drawing/2014/main" id="{755A2DC9-8CC6-4C3E-96F0-889ABD51EAB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6" name="Line 3">
          <a:extLst>
            <a:ext uri="{FF2B5EF4-FFF2-40B4-BE49-F238E27FC236}">
              <a16:creationId xmlns:a16="http://schemas.microsoft.com/office/drawing/2014/main" id="{3C406745-38C4-48DB-980D-C08B0A35602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7" name="Line 3">
          <a:extLst>
            <a:ext uri="{FF2B5EF4-FFF2-40B4-BE49-F238E27FC236}">
              <a16:creationId xmlns:a16="http://schemas.microsoft.com/office/drawing/2014/main" id="{68AA0AFA-AB89-44C9-8F4D-41F2289CE00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38" name="Line 2">
          <a:extLst>
            <a:ext uri="{FF2B5EF4-FFF2-40B4-BE49-F238E27FC236}">
              <a16:creationId xmlns:a16="http://schemas.microsoft.com/office/drawing/2014/main" id="{B0FE006A-D0D4-44B6-A3FA-2059169D54BE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9" name="Line 3">
          <a:extLst>
            <a:ext uri="{FF2B5EF4-FFF2-40B4-BE49-F238E27FC236}">
              <a16:creationId xmlns:a16="http://schemas.microsoft.com/office/drawing/2014/main" id="{6D369CBE-B7AA-4BD9-895F-F11A9A92C9C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0" name="Line 3">
          <a:extLst>
            <a:ext uri="{FF2B5EF4-FFF2-40B4-BE49-F238E27FC236}">
              <a16:creationId xmlns:a16="http://schemas.microsoft.com/office/drawing/2014/main" id="{E40C2F59-49B3-4906-AB89-0352527B74C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41" name="Line 2">
          <a:extLst>
            <a:ext uri="{FF2B5EF4-FFF2-40B4-BE49-F238E27FC236}">
              <a16:creationId xmlns:a16="http://schemas.microsoft.com/office/drawing/2014/main" id="{E181CCCB-C099-42C3-AD88-B20AAFC2E74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2" name="Line 3">
          <a:extLst>
            <a:ext uri="{FF2B5EF4-FFF2-40B4-BE49-F238E27FC236}">
              <a16:creationId xmlns:a16="http://schemas.microsoft.com/office/drawing/2014/main" id="{0E1CCF2E-7805-4567-AB3D-87947EA78CE6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3" name="Line 3">
          <a:extLst>
            <a:ext uri="{FF2B5EF4-FFF2-40B4-BE49-F238E27FC236}">
              <a16:creationId xmlns:a16="http://schemas.microsoft.com/office/drawing/2014/main" id="{EC5C14EC-2AF6-4A1A-854E-0E9DA97BF5B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44" name="Line 2">
          <a:extLst>
            <a:ext uri="{FF2B5EF4-FFF2-40B4-BE49-F238E27FC236}">
              <a16:creationId xmlns:a16="http://schemas.microsoft.com/office/drawing/2014/main" id="{00D8B480-43A6-4913-9875-25D8D04DE10C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5" name="Line 3">
          <a:extLst>
            <a:ext uri="{FF2B5EF4-FFF2-40B4-BE49-F238E27FC236}">
              <a16:creationId xmlns:a16="http://schemas.microsoft.com/office/drawing/2014/main" id="{32268518-314B-424C-A117-5F51A39DD7F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6" name="Line 3">
          <a:extLst>
            <a:ext uri="{FF2B5EF4-FFF2-40B4-BE49-F238E27FC236}">
              <a16:creationId xmlns:a16="http://schemas.microsoft.com/office/drawing/2014/main" id="{FDDBA88A-CB5A-4CAE-AF99-770A2E84BB9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47" name="Line 2">
          <a:extLst>
            <a:ext uri="{FF2B5EF4-FFF2-40B4-BE49-F238E27FC236}">
              <a16:creationId xmlns:a16="http://schemas.microsoft.com/office/drawing/2014/main" id="{D04D03A0-5B99-4B56-8318-B9186D3AFF44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8" name="Line 3">
          <a:extLst>
            <a:ext uri="{FF2B5EF4-FFF2-40B4-BE49-F238E27FC236}">
              <a16:creationId xmlns:a16="http://schemas.microsoft.com/office/drawing/2014/main" id="{21706F76-1FF9-4675-92B2-ADFCD8F2DDE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9" name="Line 3">
          <a:extLst>
            <a:ext uri="{FF2B5EF4-FFF2-40B4-BE49-F238E27FC236}">
              <a16:creationId xmlns:a16="http://schemas.microsoft.com/office/drawing/2014/main" id="{CD4AF686-C70E-4040-837A-444752E47415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50" name="Line 2">
          <a:extLst>
            <a:ext uri="{FF2B5EF4-FFF2-40B4-BE49-F238E27FC236}">
              <a16:creationId xmlns:a16="http://schemas.microsoft.com/office/drawing/2014/main" id="{3D1491DA-410B-4415-8D2E-CB2A5EF25708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1" name="Line 3">
          <a:extLst>
            <a:ext uri="{FF2B5EF4-FFF2-40B4-BE49-F238E27FC236}">
              <a16:creationId xmlns:a16="http://schemas.microsoft.com/office/drawing/2014/main" id="{D9DCA9C3-D0C7-4D0D-A192-411B811C798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2" name="Line 3">
          <a:extLst>
            <a:ext uri="{FF2B5EF4-FFF2-40B4-BE49-F238E27FC236}">
              <a16:creationId xmlns:a16="http://schemas.microsoft.com/office/drawing/2014/main" id="{1EF1EFB1-86A6-4226-AA3A-F9EE114CA10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53" name="Line 2">
          <a:extLst>
            <a:ext uri="{FF2B5EF4-FFF2-40B4-BE49-F238E27FC236}">
              <a16:creationId xmlns:a16="http://schemas.microsoft.com/office/drawing/2014/main" id="{A772279F-0C8D-4893-9977-9C0F4AD93406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4" name="Line 3">
          <a:extLst>
            <a:ext uri="{FF2B5EF4-FFF2-40B4-BE49-F238E27FC236}">
              <a16:creationId xmlns:a16="http://schemas.microsoft.com/office/drawing/2014/main" id="{DF515CAB-1394-46A4-A847-4A4D6A77320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5" name="Line 3">
          <a:extLst>
            <a:ext uri="{FF2B5EF4-FFF2-40B4-BE49-F238E27FC236}">
              <a16:creationId xmlns:a16="http://schemas.microsoft.com/office/drawing/2014/main" id="{3FDB0BED-E2EE-4E7B-8406-CE015A46E71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56" name="Line 2">
          <a:extLst>
            <a:ext uri="{FF2B5EF4-FFF2-40B4-BE49-F238E27FC236}">
              <a16:creationId xmlns:a16="http://schemas.microsoft.com/office/drawing/2014/main" id="{CFA1F098-0C0A-454B-8DC9-3C249DD97E9B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7" name="Line 3">
          <a:extLst>
            <a:ext uri="{FF2B5EF4-FFF2-40B4-BE49-F238E27FC236}">
              <a16:creationId xmlns:a16="http://schemas.microsoft.com/office/drawing/2014/main" id="{49C6D16F-0D7D-4E7A-A664-F242E37FF40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8" name="Line 3">
          <a:extLst>
            <a:ext uri="{FF2B5EF4-FFF2-40B4-BE49-F238E27FC236}">
              <a16:creationId xmlns:a16="http://schemas.microsoft.com/office/drawing/2014/main" id="{663D16F3-0560-4D78-AB40-38BBC047F84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59" name="Line 2">
          <a:extLst>
            <a:ext uri="{FF2B5EF4-FFF2-40B4-BE49-F238E27FC236}">
              <a16:creationId xmlns:a16="http://schemas.microsoft.com/office/drawing/2014/main" id="{B8D601C6-5D88-481C-A2AD-CF68823E8E95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60" name="Line 3">
          <a:extLst>
            <a:ext uri="{FF2B5EF4-FFF2-40B4-BE49-F238E27FC236}">
              <a16:creationId xmlns:a16="http://schemas.microsoft.com/office/drawing/2014/main" id="{2607796A-C09B-40E2-8E3F-17CD1FB2D522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61" name="Line 3">
          <a:extLst>
            <a:ext uri="{FF2B5EF4-FFF2-40B4-BE49-F238E27FC236}">
              <a16:creationId xmlns:a16="http://schemas.microsoft.com/office/drawing/2014/main" id="{CCC7859C-D74B-434B-82B1-4EC5AE6F93A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62" name="Line 2">
          <a:extLst>
            <a:ext uri="{FF2B5EF4-FFF2-40B4-BE49-F238E27FC236}">
              <a16:creationId xmlns:a16="http://schemas.microsoft.com/office/drawing/2014/main" id="{906D945D-2C01-49CA-B997-3C27FCE446E5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63" name="Line 3">
          <a:extLst>
            <a:ext uri="{FF2B5EF4-FFF2-40B4-BE49-F238E27FC236}">
              <a16:creationId xmlns:a16="http://schemas.microsoft.com/office/drawing/2014/main" id="{2FF5DE0C-2155-4A99-9DD0-DD52EC33D1D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64" name="Line 3">
          <a:extLst>
            <a:ext uri="{FF2B5EF4-FFF2-40B4-BE49-F238E27FC236}">
              <a16:creationId xmlns:a16="http://schemas.microsoft.com/office/drawing/2014/main" id="{60891AEE-DC71-42C1-A6E4-F459FCC85A1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65" name="Line 2">
          <a:extLst>
            <a:ext uri="{FF2B5EF4-FFF2-40B4-BE49-F238E27FC236}">
              <a16:creationId xmlns:a16="http://schemas.microsoft.com/office/drawing/2014/main" id="{5FA6091F-4453-4F3F-9FB5-9F0628CAACE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66" name="Line 2">
          <a:extLst>
            <a:ext uri="{FF2B5EF4-FFF2-40B4-BE49-F238E27FC236}">
              <a16:creationId xmlns:a16="http://schemas.microsoft.com/office/drawing/2014/main" id="{E847A35A-ED8B-4455-B9C8-D8D4A4A0EEAD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67" name="Line 2">
          <a:extLst>
            <a:ext uri="{FF2B5EF4-FFF2-40B4-BE49-F238E27FC236}">
              <a16:creationId xmlns:a16="http://schemas.microsoft.com/office/drawing/2014/main" id="{8525F8F1-2975-4A10-A6E5-2979AFE939D7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237064</xdr:colOff>
      <xdr:row>29</xdr:row>
      <xdr:rowOff>5290</xdr:rowOff>
    </xdr:from>
    <xdr:to>
      <xdr:col>10</xdr:col>
      <xdr:colOff>533398</xdr:colOff>
      <xdr:row>29</xdr:row>
      <xdr:rowOff>5290</xdr:rowOff>
    </xdr:to>
    <xdr:sp macro="" textlink="">
      <xdr:nvSpPr>
        <xdr:cNvPr id="50" name="38 CuadroTexto">
          <a:extLst>
            <a:ext uri="{FF2B5EF4-FFF2-40B4-BE49-F238E27FC236}">
              <a16:creationId xmlns:a16="http://schemas.microsoft.com/office/drawing/2014/main" id="{6ABEF5B2-F0B2-4927-9C1F-A4DD2EF5ED52}"/>
            </a:ext>
          </a:extLst>
        </xdr:cNvPr>
        <xdr:cNvSpPr txBox="1"/>
      </xdr:nvSpPr>
      <xdr:spPr>
        <a:xfrm>
          <a:off x="9846731" y="12122149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3,2 meses</a:t>
          </a:r>
        </a:p>
      </xdr:txBody>
    </xdr:sp>
    <xdr:clientData/>
  </xdr:twoCellAnchor>
  <xdr:twoCellAnchor>
    <xdr:from>
      <xdr:col>9</xdr:col>
      <xdr:colOff>237063</xdr:colOff>
      <xdr:row>29</xdr:row>
      <xdr:rowOff>4230</xdr:rowOff>
    </xdr:from>
    <xdr:to>
      <xdr:col>10</xdr:col>
      <xdr:colOff>533397</xdr:colOff>
      <xdr:row>29</xdr:row>
      <xdr:rowOff>4230</xdr:rowOff>
    </xdr:to>
    <xdr:sp macro="" textlink="">
      <xdr:nvSpPr>
        <xdr:cNvPr id="51" name="40 CuadroTexto">
          <a:extLst>
            <a:ext uri="{FF2B5EF4-FFF2-40B4-BE49-F238E27FC236}">
              <a16:creationId xmlns:a16="http://schemas.microsoft.com/office/drawing/2014/main" id="{CBB26A13-5389-4EF2-BA62-F2BD16F7D4CE}"/>
            </a:ext>
          </a:extLst>
        </xdr:cNvPr>
        <xdr:cNvSpPr txBox="1"/>
      </xdr:nvSpPr>
      <xdr:spPr>
        <a:xfrm>
          <a:off x="9846730" y="19244730"/>
          <a:ext cx="1068917" cy="1968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70" name="Line 2">
          <a:extLst>
            <a:ext uri="{FF2B5EF4-FFF2-40B4-BE49-F238E27FC236}">
              <a16:creationId xmlns:a16="http://schemas.microsoft.com/office/drawing/2014/main" id="{71936A50-C509-4912-A777-7322340F61DC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1" name="Line 3">
          <a:extLst>
            <a:ext uri="{FF2B5EF4-FFF2-40B4-BE49-F238E27FC236}">
              <a16:creationId xmlns:a16="http://schemas.microsoft.com/office/drawing/2014/main" id="{0D3B03F8-CC07-4799-B658-AD02A6854A2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2" name="Line 3">
          <a:extLst>
            <a:ext uri="{FF2B5EF4-FFF2-40B4-BE49-F238E27FC236}">
              <a16:creationId xmlns:a16="http://schemas.microsoft.com/office/drawing/2014/main" id="{1FF700B0-ADCD-4445-99A6-801150795BC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73" name="Line 2">
          <a:extLst>
            <a:ext uri="{FF2B5EF4-FFF2-40B4-BE49-F238E27FC236}">
              <a16:creationId xmlns:a16="http://schemas.microsoft.com/office/drawing/2014/main" id="{B7E4F79E-9FB1-4BC2-9893-CB1E8DEEC8A9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4" name="Line 3">
          <a:extLst>
            <a:ext uri="{FF2B5EF4-FFF2-40B4-BE49-F238E27FC236}">
              <a16:creationId xmlns:a16="http://schemas.microsoft.com/office/drawing/2014/main" id="{4D282229-CF08-4433-A61E-F8F025B0B9C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5" name="Line 3">
          <a:extLst>
            <a:ext uri="{FF2B5EF4-FFF2-40B4-BE49-F238E27FC236}">
              <a16:creationId xmlns:a16="http://schemas.microsoft.com/office/drawing/2014/main" id="{F03FF5A0-36B8-4493-8159-C0FE41E4F4E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76" name="Line 2">
          <a:extLst>
            <a:ext uri="{FF2B5EF4-FFF2-40B4-BE49-F238E27FC236}">
              <a16:creationId xmlns:a16="http://schemas.microsoft.com/office/drawing/2014/main" id="{30F6323F-191C-494A-A8E0-A0F56D6A7495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7" name="Line 3">
          <a:extLst>
            <a:ext uri="{FF2B5EF4-FFF2-40B4-BE49-F238E27FC236}">
              <a16:creationId xmlns:a16="http://schemas.microsoft.com/office/drawing/2014/main" id="{3C3C0CF5-C066-484B-91D0-7D15AAD7131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8" name="Line 3">
          <a:extLst>
            <a:ext uri="{FF2B5EF4-FFF2-40B4-BE49-F238E27FC236}">
              <a16:creationId xmlns:a16="http://schemas.microsoft.com/office/drawing/2014/main" id="{CBED4345-C7D8-4C98-B05E-C9ED266A265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247646</xdr:colOff>
      <xdr:row>29</xdr:row>
      <xdr:rowOff>1054</xdr:rowOff>
    </xdr:from>
    <xdr:to>
      <xdr:col>10</xdr:col>
      <xdr:colOff>543980</xdr:colOff>
      <xdr:row>29</xdr:row>
      <xdr:rowOff>1054</xdr:rowOff>
    </xdr:to>
    <xdr:sp macro="" textlink="">
      <xdr:nvSpPr>
        <xdr:cNvPr id="53" name="53 CuadroTexto">
          <a:extLst>
            <a:ext uri="{FF2B5EF4-FFF2-40B4-BE49-F238E27FC236}">
              <a16:creationId xmlns:a16="http://schemas.microsoft.com/office/drawing/2014/main" id="{11009DAD-60D7-40B9-89EB-5A65D16C92A6}"/>
            </a:ext>
          </a:extLst>
        </xdr:cNvPr>
        <xdr:cNvSpPr txBox="1"/>
      </xdr:nvSpPr>
      <xdr:spPr>
        <a:xfrm>
          <a:off x="9857313" y="22620813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3,5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80" name="Line 2">
          <a:extLst>
            <a:ext uri="{FF2B5EF4-FFF2-40B4-BE49-F238E27FC236}">
              <a16:creationId xmlns:a16="http://schemas.microsoft.com/office/drawing/2014/main" id="{C487CAE0-5298-4EB6-886E-CF61C97C47E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1" name="Line 3">
          <a:extLst>
            <a:ext uri="{FF2B5EF4-FFF2-40B4-BE49-F238E27FC236}">
              <a16:creationId xmlns:a16="http://schemas.microsoft.com/office/drawing/2014/main" id="{283F568F-F41F-4BD6-89EB-A253035716B6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2" name="Line 3">
          <a:extLst>
            <a:ext uri="{FF2B5EF4-FFF2-40B4-BE49-F238E27FC236}">
              <a16:creationId xmlns:a16="http://schemas.microsoft.com/office/drawing/2014/main" id="{28964759-173C-4614-B383-F1785B86E04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83" name="Line 2">
          <a:extLst>
            <a:ext uri="{FF2B5EF4-FFF2-40B4-BE49-F238E27FC236}">
              <a16:creationId xmlns:a16="http://schemas.microsoft.com/office/drawing/2014/main" id="{17E72688-57AF-4B13-9FD3-1F8B3C8D5767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4" name="Line 3">
          <a:extLst>
            <a:ext uri="{FF2B5EF4-FFF2-40B4-BE49-F238E27FC236}">
              <a16:creationId xmlns:a16="http://schemas.microsoft.com/office/drawing/2014/main" id="{BF0F3BB9-E860-457C-9D76-7F6C353C7A8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5" name="Line 3">
          <a:extLst>
            <a:ext uri="{FF2B5EF4-FFF2-40B4-BE49-F238E27FC236}">
              <a16:creationId xmlns:a16="http://schemas.microsoft.com/office/drawing/2014/main" id="{77B2A88D-8307-4E28-BCE6-859AFC54790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86" name="Line 2">
          <a:extLst>
            <a:ext uri="{FF2B5EF4-FFF2-40B4-BE49-F238E27FC236}">
              <a16:creationId xmlns:a16="http://schemas.microsoft.com/office/drawing/2014/main" id="{F1596ADB-9814-4D15-82B3-0606D5113F6D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7" name="Line 3">
          <a:extLst>
            <a:ext uri="{FF2B5EF4-FFF2-40B4-BE49-F238E27FC236}">
              <a16:creationId xmlns:a16="http://schemas.microsoft.com/office/drawing/2014/main" id="{540210DF-2335-41EC-BE50-7740F5CD93C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8" name="Line 3">
          <a:extLst>
            <a:ext uri="{FF2B5EF4-FFF2-40B4-BE49-F238E27FC236}">
              <a16:creationId xmlns:a16="http://schemas.microsoft.com/office/drawing/2014/main" id="{FF5C3DE5-DF48-47FF-B5F3-408FE700DAAB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243417</xdr:colOff>
      <xdr:row>26</xdr:row>
      <xdr:rowOff>179914</xdr:rowOff>
    </xdr:from>
    <xdr:to>
      <xdr:col>10</xdr:col>
      <xdr:colOff>539751</xdr:colOff>
      <xdr:row>26</xdr:row>
      <xdr:rowOff>179914</xdr:rowOff>
    </xdr:to>
    <xdr:sp macro="" textlink="">
      <xdr:nvSpPr>
        <xdr:cNvPr id="155" name="44 CuadroTexto">
          <a:extLst>
            <a:ext uri="{FF2B5EF4-FFF2-40B4-BE49-F238E27FC236}">
              <a16:creationId xmlns:a16="http://schemas.microsoft.com/office/drawing/2014/main" id="{152A69E9-015E-4CC6-A741-C8310764A643}"/>
            </a:ext>
          </a:extLst>
        </xdr:cNvPr>
        <xdr:cNvSpPr txBox="1"/>
      </xdr:nvSpPr>
      <xdr:spPr>
        <a:xfrm>
          <a:off x="10705042" y="9657289"/>
          <a:ext cx="118533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3,3 meses</a:t>
          </a:r>
        </a:p>
      </xdr:txBody>
    </xdr:sp>
    <xdr:clientData/>
  </xdr:twoCellAnchor>
  <xdr:twoCellAnchor>
    <xdr:from>
      <xdr:col>9</xdr:col>
      <xdr:colOff>237064</xdr:colOff>
      <xdr:row>26</xdr:row>
      <xdr:rowOff>172506</xdr:rowOff>
    </xdr:from>
    <xdr:to>
      <xdr:col>10</xdr:col>
      <xdr:colOff>533398</xdr:colOff>
      <xdr:row>26</xdr:row>
      <xdr:rowOff>172506</xdr:rowOff>
    </xdr:to>
    <xdr:sp macro="" textlink="">
      <xdr:nvSpPr>
        <xdr:cNvPr id="156" name="69 CuadroTexto">
          <a:extLst>
            <a:ext uri="{FF2B5EF4-FFF2-40B4-BE49-F238E27FC236}">
              <a16:creationId xmlns:a16="http://schemas.microsoft.com/office/drawing/2014/main" id="{692DCCBF-A397-4379-9653-AAD4A2B9D180}"/>
            </a:ext>
          </a:extLst>
        </xdr:cNvPr>
        <xdr:cNvSpPr txBox="1"/>
      </xdr:nvSpPr>
      <xdr:spPr>
        <a:xfrm>
          <a:off x="10698689" y="9649881"/>
          <a:ext cx="118533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5,4 meses</a:t>
          </a:r>
        </a:p>
      </xdr:txBody>
    </xdr:sp>
    <xdr:clientData/>
  </xdr:twoCellAnchor>
  <xdr:twoCellAnchor>
    <xdr:from>
      <xdr:col>9</xdr:col>
      <xdr:colOff>247649</xdr:colOff>
      <xdr:row>26</xdr:row>
      <xdr:rowOff>171448</xdr:rowOff>
    </xdr:from>
    <xdr:to>
      <xdr:col>10</xdr:col>
      <xdr:colOff>543983</xdr:colOff>
      <xdr:row>26</xdr:row>
      <xdr:rowOff>171448</xdr:rowOff>
    </xdr:to>
    <xdr:sp macro="" textlink="">
      <xdr:nvSpPr>
        <xdr:cNvPr id="157" name="74 CuadroTexto">
          <a:extLst>
            <a:ext uri="{FF2B5EF4-FFF2-40B4-BE49-F238E27FC236}">
              <a16:creationId xmlns:a16="http://schemas.microsoft.com/office/drawing/2014/main" id="{9BBB9E52-3E1A-41AC-BBA2-AE13FB5AF3C8}"/>
            </a:ext>
          </a:extLst>
        </xdr:cNvPr>
        <xdr:cNvSpPr txBox="1"/>
      </xdr:nvSpPr>
      <xdr:spPr>
        <a:xfrm>
          <a:off x="10709274" y="9648823"/>
          <a:ext cx="118533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3,4 meses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137160</xdr:rowOff>
        </xdr:from>
        <xdr:to>
          <xdr:col>2</xdr:col>
          <xdr:colOff>7620</xdr:colOff>
          <xdr:row>4</xdr:row>
          <xdr:rowOff>22860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B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121920</xdr:rowOff>
        </xdr:from>
        <xdr:to>
          <xdr:col>2</xdr:col>
          <xdr:colOff>7620</xdr:colOff>
          <xdr:row>4</xdr:row>
          <xdr:rowOff>22860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C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114300</xdr:rowOff>
        </xdr:from>
        <xdr:to>
          <xdr:col>2</xdr:col>
          <xdr:colOff>0</xdr:colOff>
          <xdr:row>4</xdr:row>
          <xdr:rowOff>22860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D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Mballesteros\OneDrive%20-%20Instituto%20Nacional%20de%20Vias%20-%20INVIAS\ARCHIVOS%20COMPUTADOR\PROCESOS%20CONTRATACION\Proc%202023\22%20SA-MC-DT-CAS-004-2023%20monto%20agotable\Revision%20juridica\15.1%20MATRIZ%20FINANCIERA%20SA-MC-DT-004-2023.xlsx" TargetMode="External"/><Relationship Id="rId2" Type="http://schemas.microsoft.com/office/2019/04/relationships/externalLinkLongPath" Target="file:///C:\Users\Mballesteros\OneDrive%20-%20Instituto%20Nacional%20de%20Vias%20-%20INVIAS\ARCHIVOS%20COMPUTADOR\PROCESOS%20CONTRATACION\Proc%202023\22%20SA-MC-DT-CAS-004-2023%20monto%20agotable\Revision%20juridica\15.1%20MATRIZ%20FINANCIERA%20SA-MC-DT-004-2023.xlsx?376953C5" TargetMode="External"/><Relationship Id="rId1" Type="http://schemas.openxmlformats.org/officeDocument/2006/relationships/externalLinkPath" Target="file:///\\376953C5\15.1%20MATRIZ%20FINANCIERA%20SA-MC-DT-004-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111aaaaaformulas\ELEGIBILIDAD%20000-000-000%20-%202007-NFORMUL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%20AUXILIAR\Documents\PROCOM%20ING%20SAS\24)%20PROCESOS\SA-MC-DT-CAS-010-2015\PROCESO\Anexo%20%20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PROCESOS\SA-MC-DT-NSA-001-20013\EVALUACION%20SA-MC-DT-NSA-001-20013\EVALUACION%20EXPERIENCIA%20SA-MC-DT-NSA-001-201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LECCION%20ABREVIADA%20DE%20MENOR%20CUANTIA\SA-MC-DT-CAL-004-2012\DA_PROCESO_12-11-920070_124002002_463473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olaya\TODOS\1111aaaaaformulas\ELEGIBILIDAD%20000-000-000%20-%202007-NFORMUL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111aaaaaformulas\ELEGIBILIDAD%20000-000-000%20-%202007-NFORMUL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CESOS%20CONTRATACION\2017\12.%20IP-DT-CAS-010-2017%20mezcla%206606\17.%20INFORM%20EVAL%20IP-010-2017%20Valbue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RESUPUESTOS"/>
      <sheetName val="POA"/>
      <sheetName val="Puntajes"/>
      <sheetName val="PROPONENTES"/>
      <sheetName val="Cap Financiera y Organizacional"/>
      <sheetName val="CRC"/>
      <sheetName val="Puntaje Exp"/>
      <sheetName val="Puntaje CF"/>
      <sheetName val="Puntaje CT"/>
      <sheetName val="EXPER.GRAL"/>
      <sheetName val="EXPERIENCIA"/>
      <sheetName val="RESUMEN TECN"/>
      <sheetName val="Fac.Cal-M1"/>
      <sheetName val="RESUMEN-Fac.Cal"/>
      <sheetName val="Resultado Evaluación"/>
      <sheetName val="RESUMEN"/>
      <sheetName val="SALARIOS"/>
      <sheetName val="Hoja1"/>
      <sheetName val="SMLM"/>
    </sheetNames>
    <sheetDataSet>
      <sheetData sheetId="0">
        <row r="1">
          <cell r="B1" t="str">
            <v>INSTITUTO NACIONAL DE VÍAS</v>
          </cell>
        </row>
        <row r="2">
          <cell r="B2" t="str">
            <v>DIRECCIÓN TERRITORIAL CASANARE</v>
          </cell>
        </row>
        <row r="3">
          <cell r="B3" t="str">
            <v>SA-MC-DT-CAS-004-2023</v>
          </cell>
        </row>
        <row r="5">
          <cell r="B5" t="str">
            <v>OBJETO: HABILITAR Y/O BRINDAR TRANSITABILIDAD EN LA RED VIAL A CARGO DEL INVIAS, A TRAVÉS DEL SISTEMA DE MONTO AGOTABLE, EN VÍAS A CARGO DE LA DIRECCIÓN TERRITORIAL CASANARE</v>
          </cell>
        </row>
      </sheetData>
      <sheetData sheetId="1">
        <row r="2">
          <cell r="A2">
            <v>1</v>
          </cell>
          <cell r="B2">
            <v>300000000</v>
          </cell>
          <cell r="C2">
            <v>4</v>
          </cell>
          <cell r="D2">
            <v>0</v>
          </cell>
        </row>
      </sheetData>
      <sheetData sheetId="2">
        <row r="4">
          <cell r="D4">
            <v>60</v>
          </cell>
          <cell r="H4">
            <v>20</v>
          </cell>
        </row>
        <row r="5">
          <cell r="D5">
            <v>80</v>
          </cell>
          <cell r="H5">
            <v>30</v>
          </cell>
        </row>
        <row r="6">
          <cell r="D6">
            <v>100</v>
          </cell>
          <cell r="H6">
            <v>40</v>
          </cell>
        </row>
        <row r="7">
          <cell r="D7">
            <v>120</v>
          </cell>
        </row>
        <row r="12">
          <cell r="D12">
            <v>20</v>
          </cell>
        </row>
        <row r="13">
          <cell r="D13">
            <v>25</v>
          </cell>
        </row>
        <row r="14">
          <cell r="D14">
            <v>30</v>
          </cell>
        </row>
        <row r="15">
          <cell r="D15">
            <v>35</v>
          </cell>
        </row>
        <row r="16">
          <cell r="D16">
            <v>40</v>
          </cell>
        </row>
      </sheetData>
      <sheetData sheetId="3">
        <row r="1">
          <cell r="C1" t="str">
            <v>INSTITUTO NACIONAL DE VÍAS</v>
          </cell>
        </row>
        <row r="2">
          <cell r="C2" t="str">
            <v>DIRECCIÓN TERRITORIAL CASANARE</v>
          </cell>
        </row>
        <row r="3">
          <cell r="C3" t="str">
            <v>SA-MC-DT-CAS-004-2023</v>
          </cell>
        </row>
        <row r="5">
          <cell r="C5" t="str">
            <v>OBJETO: HABILITAR Y/O BRINDAR TRANSITABILIDAD EN LA RED VIAL A CARGO DEL INVIAS, A TRAVÉS DEL SISTEMA DE MONTO AGOTABLE, EN VÍAS A CARGO DE LA DIRECCIÓN TERRITORIAL CASANARE</v>
          </cell>
        </row>
      </sheetData>
      <sheetData sheetId="4">
        <row r="12">
          <cell r="A12">
            <v>1</v>
          </cell>
          <cell r="B12" t="str">
            <v>CONSORCIO KAIROS JB-ROMA</v>
          </cell>
          <cell r="C12">
            <v>2465110559</v>
          </cell>
          <cell r="D12">
            <v>3056312752</v>
          </cell>
          <cell r="E12">
            <v>620343282</v>
          </cell>
          <cell r="F12">
            <v>1034410605</v>
          </cell>
          <cell r="G12">
            <v>2021902147</v>
          </cell>
          <cell r="H12">
            <v>278810199</v>
          </cell>
          <cell r="I12">
            <v>7584750</v>
          </cell>
          <cell r="J12">
            <v>3.9737845649789758</v>
          </cell>
          <cell r="K12" t="str">
            <v>ADMISIBLE</v>
          </cell>
          <cell r="L12">
            <v>0.33845050848382546</v>
          </cell>
          <cell r="M12" t="str">
            <v>ADMISIBLE</v>
          </cell>
          <cell r="N12">
            <v>36.759312963512308</v>
          </cell>
          <cell r="O12" t="str">
            <v>ADMISIBLE</v>
          </cell>
          <cell r="P12" t="str">
            <v>ADMISIBLE</v>
          </cell>
          <cell r="Q12">
            <v>0.13789500120650497</v>
          </cell>
          <cell r="R12" t="str">
            <v>ADMISIBLE</v>
          </cell>
          <cell r="S12">
            <v>9.1224367930785644E-2</v>
          </cell>
          <cell r="T12" t="str">
            <v>ADMISIBLE</v>
          </cell>
          <cell r="U12" t="str">
            <v>ADMISIBLE</v>
          </cell>
        </row>
        <row r="13">
          <cell r="A13">
            <v>1.1000000000000001</v>
          </cell>
          <cell r="B13" t="str">
            <v>CAÑON PARRA JUAN BERNARDO</v>
          </cell>
          <cell r="C13">
            <v>1236289083</v>
          </cell>
          <cell r="D13">
            <v>1407082433</v>
          </cell>
          <cell r="E13">
            <v>10164399</v>
          </cell>
          <cell r="F13">
            <v>414116631</v>
          </cell>
          <cell r="G13">
            <v>992965802</v>
          </cell>
          <cell r="H13">
            <v>83246389</v>
          </cell>
          <cell r="I13">
            <v>7584750</v>
          </cell>
        </row>
        <row r="14">
          <cell r="A14">
            <v>1.2</v>
          </cell>
          <cell r="B14" t="str">
            <v>ROMA INTEGRAL GROUP S.A.S.</v>
          </cell>
          <cell r="C14">
            <v>1228821476</v>
          </cell>
          <cell r="D14">
            <v>1649230319</v>
          </cell>
          <cell r="E14">
            <v>610178883</v>
          </cell>
          <cell r="F14">
            <v>620293974</v>
          </cell>
          <cell r="G14">
            <v>1028936345</v>
          </cell>
          <cell r="H14">
            <v>195563810</v>
          </cell>
          <cell r="I14">
            <v>0</v>
          </cell>
        </row>
        <row r="15">
          <cell r="G15">
            <v>0</v>
          </cell>
        </row>
        <row r="16">
          <cell r="A16">
            <v>2</v>
          </cell>
          <cell r="B16" t="str">
            <v>INTECVÍAS S.A.S.</v>
          </cell>
          <cell r="C16">
            <v>7961298179</v>
          </cell>
          <cell r="D16">
            <v>10864245745</v>
          </cell>
          <cell r="E16">
            <v>1687442120</v>
          </cell>
          <cell r="F16">
            <v>5890417336</v>
          </cell>
          <cell r="G16">
            <v>4973828409</v>
          </cell>
          <cell r="H16">
            <v>957844419</v>
          </cell>
          <cell r="I16">
            <v>125439545</v>
          </cell>
          <cell r="J16">
            <v>4.7179681511090878</v>
          </cell>
          <cell r="K16" t="str">
            <v>ADMISIBLE</v>
          </cell>
          <cell r="L16">
            <v>0.54218373500166073</v>
          </cell>
          <cell r="M16" t="str">
            <v>ADMISIBLE</v>
          </cell>
          <cell r="N16">
            <v>7.6359047619313349</v>
          </cell>
          <cell r="O16" t="str">
            <v>ADMISIBLE</v>
          </cell>
          <cell r="P16" t="str">
            <v>ADMISIBLE</v>
          </cell>
          <cell r="Q16">
            <v>0.19257689253348748</v>
          </cell>
          <cell r="R16" t="str">
            <v>ADMISIBLE</v>
          </cell>
          <cell r="S16">
            <v>8.8164833664667805E-2</v>
          </cell>
          <cell r="T16" t="str">
            <v>ADMISIBLE</v>
          </cell>
          <cell r="U16" t="str">
            <v>ADMISIBLE</v>
          </cell>
        </row>
        <row r="17">
          <cell r="A17">
            <v>2.1</v>
          </cell>
          <cell r="B17" t="str">
            <v>INTECVÍAS S.A.S.</v>
          </cell>
          <cell r="C17">
            <v>7961298179</v>
          </cell>
          <cell r="D17">
            <v>10864245745</v>
          </cell>
          <cell r="E17">
            <v>1687442120</v>
          </cell>
          <cell r="F17">
            <v>5890417336</v>
          </cell>
          <cell r="G17">
            <v>4973828409</v>
          </cell>
          <cell r="H17">
            <v>957844419</v>
          </cell>
          <cell r="I17">
            <v>125439545</v>
          </cell>
        </row>
        <row r="20">
          <cell r="A20">
            <v>3</v>
          </cell>
          <cell r="B20" t="str">
            <v>CONSORCIO GERES INFRAESTRUCTURA</v>
          </cell>
          <cell r="C20">
            <v>737013612.09000003</v>
          </cell>
          <cell r="D20">
            <v>2025069073.22</v>
          </cell>
          <cell r="E20">
            <v>17548488.350000001</v>
          </cell>
          <cell r="F20">
            <v>521636488.35000002</v>
          </cell>
          <cell r="G20">
            <v>1503432584.8699999</v>
          </cell>
          <cell r="H20">
            <v>296771044.84000003</v>
          </cell>
          <cell r="I20">
            <v>56532206</v>
          </cell>
          <cell r="J20">
            <v>41.998695123503332</v>
          </cell>
          <cell r="K20" t="str">
            <v>ADMISIBLE</v>
          </cell>
          <cell r="L20">
            <v>0.25758947941492283</v>
          </cell>
          <cell r="M20" t="str">
            <v>ADMISIBLE</v>
          </cell>
          <cell r="N20">
            <v>5.2495925037844806</v>
          </cell>
          <cell r="O20" t="str">
            <v>ADMISIBLE</v>
          </cell>
          <cell r="P20" t="str">
            <v>ADMISIBLE</v>
          </cell>
          <cell r="Q20">
            <v>0.19739564502365864</v>
          </cell>
          <cell r="R20" t="str">
            <v>ADMISIBLE</v>
          </cell>
          <cell r="S20">
            <v>0.14654860358324151</v>
          </cell>
          <cell r="T20" t="str">
            <v>ADMISIBLE</v>
          </cell>
          <cell r="U20" t="str">
            <v>ADMISIBLE</v>
          </cell>
        </row>
        <row r="21">
          <cell r="A21">
            <v>3.1</v>
          </cell>
          <cell r="B21" t="str">
            <v>GERMAN ENRIQUE IBAÑEZ MEDINA</v>
          </cell>
          <cell r="C21">
            <v>559357242</v>
          </cell>
          <cell r="D21">
            <v>1601834242</v>
          </cell>
          <cell r="E21">
            <v>0</v>
          </cell>
          <cell r="F21">
            <v>504088000</v>
          </cell>
          <cell r="G21">
            <v>1097746242</v>
          </cell>
          <cell r="H21">
            <v>262686000</v>
          </cell>
          <cell r="I21">
            <v>55167000</v>
          </cell>
        </row>
        <row r="22">
          <cell r="A22">
            <v>3.2</v>
          </cell>
          <cell r="B22" t="str">
            <v>AIRO CONSTRUCTORES SAS</v>
          </cell>
          <cell r="C22">
            <v>177656370.09</v>
          </cell>
          <cell r="D22">
            <v>423234831.22000003</v>
          </cell>
          <cell r="E22">
            <v>17548488.350000001</v>
          </cell>
          <cell r="F22">
            <v>17548488.350000001</v>
          </cell>
          <cell r="G22">
            <v>405686342.87</v>
          </cell>
          <cell r="H22">
            <v>34085044.840000004</v>
          </cell>
          <cell r="I22">
            <v>1365206</v>
          </cell>
        </row>
        <row r="24">
          <cell r="A24">
            <v>4</v>
          </cell>
          <cell r="B24" t="str">
            <v>carlos yuber rivera barajas</v>
          </cell>
          <cell r="C24">
            <v>125202070</v>
          </cell>
          <cell r="D24">
            <v>224485070</v>
          </cell>
          <cell r="E24">
            <v>23169745</v>
          </cell>
          <cell r="F24">
            <v>23169745</v>
          </cell>
          <cell r="G24">
            <v>201315325</v>
          </cell>
          <cell r="H24">
            <v>45494971</v>
          </cell>
          <cell r="I24">
            <v>1478200</v>
          </cell>
          <cell r="J24">
            <v>5.403687869676598</v>
          </cell>
          <cell r="K24" t="str">
            <v>ADMISIBLE</v>
          </cell>
          <cell r="L24">
            <v>0.10321285509098667</v>
          </cell>
          <cell r="M24" t="str">
            <v>ADMISIBLE</v>
          </cell>
          <cell r="N24">
            <v>30.777277093762685</v>
          </cell>
          <cell r="O24" t="str">
            <v>ADMISIBLE</v>
          </cell>
          <cell r="P24" t="str">
            <v>ADMISIBLE</v>
          </cell>
          <cell r="Q24">
            <v>0.22598861264039388</v>
          </cell>
          <cell r="R24" t="str">
            <v>ADMISIBLE</v>
          </cell>
          <cell r="S24">
            <v>0.20266368271172777</v>
          </cell>
          <cell r="T24" t="str">
            <v>ADMISIBLE</v>
          </cell>
          <cell r="U24" t="str">
            <v>ADMISIBLE</v>
          </cell>
        </row>
        <row r="25">
          <cell r="A25">
            <v>4.0999999999999996</v>
          </cell>
          <cell r="B25" t="str">
            <v>carlos yuber rivera barajas</v>
          </cell>
          <cell r="C25">
            <v>125202070</v>
          </cell>
          <cell r="D25">
            <v>224485070</v>
          </cell>
          <cell r="E25">
            <v>23169745</v>
          </cell>
          <cell r="F25">
            <v>23169745</v>
          </cell>
          <cell r="G25">
            <v>201315325</v>
          </cell>
          <cell r="H25">
            <v>45494971</v>
          </cell>
          <cell r="I25">
            <v>1478200</v>
          </cell>
        </row>
        <row r="28">
          <cell r="A28">
            <v>5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 t="e">
            <v>#DIV/0!</v>
          </cell>
          <cell r="K28" t="e">
            <v>#DIV/0!</v>
          </cell>
          <cell r="L28" t="e">
            <v>#DIV/0!</v>
          </cell>
          <cell r="M28" t="e">
            <v>#DIV/0!</v>
          </cell>
          <cell r="N28" t="str">
            <v/>
          </cell>
          <cell r="O28" t="str">
            <v>ADMISIBLE</v>
          </cell>
          <cell r="P28" t="e">
            <v>#DIV/0!</v>
          </cell>
          <cell r="Q28" t="e">
            <v>#DIV/0!</v>
          </cell>
          <cell r="R28" t="e">
            <v>#DIV/0!</v>
          </cell>
          <cell r="S28" t="e">
            <v>#DIV/0!</v>
          </cell>
          <cell r="T28" t="e">
            <v>#DIV/0!</v>
          </cell>
          <cell r="U28" t="e">
            <v>#DIV/0!</v>
          </cell>
        </row>
        <row r="29">
          <cell r="A29">
            <v>5.0999999999999996</v>
          </cell>
        </row>
        <row r="32">
          <cell r="A32">
            <v>6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 t="e">
            <v>#DIV/0!</v>
          </cell>
          <cell r="K32" t="e">
            <v>#DIV/0!</v>
          </cell>
          <cell r="L32" t="e">
            <v>#DIV/0!</v>
          </cell>
          <cell r="M32" t="e">
            <v>#DIV/0!</v>
          </cell>
          <cell r="N32" t="str">
            <v/>
          </cell>
          <cell r="O32" t="str">
            <v>ADMISIBLE</v>
          </cell>
          <cell r="P32" t="e">
            <v>#DIV/0!</v>
          </cell>
          <cell r="Q32" t="e">
            <v>#DIV/0!</v>
          </cell>
          <cell r="R32" t="e">
            <v>#DIV/0!</v>
          </cell>
          <cell r="S32" t="e">
            <v>#DIV/0!</v>
          </cell>
          <cell r="T32" t="e">
            <v>#DIV/0!</v>
          </cell>
          <cell r="U32" t="e">
            <v>#DIV/0!</v>
          </cell>
        </row>
        <row r="33">
          <cell r="A33">
            <v>6.1</v>
          </cell>
        </row>
        <row r="36">
          <cell r="A36">
            <v>7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 t="e">
            <v>#DIV/0!</v>
          </cell>
          <cell r="K36" t="e">
            <v>#DIV/0!</v>
          </cell>
          <cell r="L36" t="e">
            <v>#DIV/0!</v>
          </cell>
          <cell r="M36" t="e">
            <v>#DIV/0!</v>
          </cell>
          <cell r="N36" t="str">
            <v/>
          </cell>
          <cell r="O36" t="str">
            <v>ADMISIBLE</v>
          </cell>
          <cell r="P36" t="e">
            <v>#DIV/0!</v>
          </cell>
          <cell r="Q36" t="e">
            <v>#DIV/0!</v>
          </cell>
          <cell r="R36" t="e">
            <v>#DIV/0!</v>
          </cell>
          <cell r="S36" t="e">
            <v>#DIV/0!</v>
          </cell>
          <cell r="T36" t="e">
            <v>#DIV/0!</v>
          </cell>
          <cell r="U36" t="e">
            <v>#DIV/0!</v>
          </cell>
        </row>
        <row r="37">
          <cell r="A37">
            <v>7.1</v>
          </cell>
        </row>
        <row r="40">
          <cell r="A40">
            <v>8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 t="e">
            <v>#DIV/0!</v>
          </cell>
          <cell r="K40" t="e">
            <v>#DIV/0!</v>
          </cell>
          <cell r="L40" t="e">
            <v>#DIV/0!</v>
          </cell>
          <cell r="M40" t="e">
            <v>#DIV/0!</v>
          </cell>
          <cell r="N40" t="str">
            <v/>
          </cell>
          <cell r="O40" t="str">
            <v>ADMISIBLE</v>
          </cell>
          <cell r="P40" t="e">
            <v>#DIV/0!</v>
          </cell>
          <cell r="Q40" t="e">
            <v>#DIV/0!</v>
          </cell>
          <cell r="R40" t="e">
            <v>#DIV/0!</v>
          </cell>
          <cell r="S40" t="e">
            <v>#DIV/0!</v>
          </cell>
          <cell r="T40" t="e">
            <v>#DIV/0!</v>
          </cell>
          <cell r="U40" t="e">
            <v>#DIV/0!</v>
          </cell>
        </row>
        <row r="41">
          <cell r="A41">
            <v>8.1</v>
          </cell>
        </row>
        <row r="42">
          <cell r="A42">
            <v>8.1999999999999993</v>
          </cell>
          <cell r="G42">
            <v>0</v>
          </cell>
        </row>
        <row r="43">
          <cell r="A43">
            <v>8.3000000000000007</v>
          </cell>
        </row>
        <row r="44">
          <cell r="A44">
            <v>9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 t="e">
            <v>#DIV/0!</v>
          </cell>
          <cell r="K44" t="e">
            <v>#DIV/0!</v>
          </cell>
          <cell r="L44" t="e">
            <v>#DIV/0!</v>
          </cell>
          <cell r="M44" t="e">
            <v>#DIV/0!</v>
          </cell>
          <cell r="N44" t="str">
            <v/>
          </cell>
          <cell r="O44" t="str">
            <v>ADMISIBLE</v>
          </cell>
          <cell r="P44" t="e">
            <v>#DIV/0!</v>
          </cell>
          <cell r="Q44" t="e">
            <v>#DIV/0!</v>
          </cell>
          <cell r="R44" t="e">
            <v>#DIV/0!</v>
          </cell>
          <cell r="S44" t="e">
            <v>#DIV/0!</v>
          </cell>
          <cell r="T44" t="e">
            <v>#DIV/0!</v>
          </cell>
          <cell r="U44" t="e">
            <v>#DIV/0!</v>
          </cell>
        </row>
        <row r="45">
          <cell r="A45">
            <v>9.1</v>
          </cell>
          <cell r="G45">
            <v>0</v>
          </cell>
        </row>
        <row r="46">
          <cell r="A46">
            <v>9.1999999999999993</v>
          </cell>
          <cell r="G46">
            <v>0</v>
          </cell>
        </row>
        <row r="47">
          <cell r="A47">
            <v>9.3000000000000007</v>
          </cell>
        </row>
        <row r="48">
          <cell r="A48">
            <v>10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 t="e">
            <v>#DIV/0!</v>
          </cell>
          <cell r="K48" t="e">
            <v>#DIV/0!</v>
          </cell>
          <cell r="L48" t="e">
            <v>#DIV/0!</v>
          </cell>
          <cell r="M48" t="e">
            <v>#DIV/0!</v>
          </cell>
          <cell r="N48" t="str">
            <v/>
          </cell>
          <cell r="O48" t="str">
            <v>ADMISIBLE</v>
          </cell>
          <cell r="P48" t="e">
            <v>#DIV/0!</v>
          </cell>
          <cell r="Q48" t="e">
            <v>#DIV/0!</v>
          </cell>
          <cell r="R48" t="e">
            <v>#DIV/0!</v>
          </cell>
          <cell r="S48" t="e">
            <v>#DIV/0!</v>
          </cell>
          <cell r="T48" t="e">
            <v>#DIV/0!</v>
          </cell>
          <cell r="U48" t="e">
            <v>#DIV/0!</v>
          </cell>
        </row>
        <row r="49">
          <cell r="A49">
            <v>10.1</v>
          </cell>
          <cell r="G49">
            <v>0</v>
          </cell>
        </row>
        <row r="50">
          <cell r="A50">
            <v>10.199999999999999</v>
          </cell>
          <cell r="G50">
            <v>0</v>
          </cell>
        </row>
        <row r="51">
          <cell r="A51">
            <v>10.3</v>
          </cell>
        </row>
        <row r="52">
          <cell r="A52" t="str">
            <v xml:space="preserve">OBSERVACIONES: 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9">
          <cell r="D19">
            <v>535600</v>
          </cell>
        </row>
      </sheetData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4167150295</v>
          </cell>
          <cell r="C2">
            <v>3</v>
          </cell>
          <cell r="D2">
            <v>416715029.5</v>
          </cell>
        </row>
        <row r="3">
          <cell r="A3">
            <v>2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3</v>
          </cell>
          <cell r="B4">
            <v>0</v>
          </cell>
          <cell r="C4">
            <v>0</v>
          </cell>
          <cell r="D4">
            <v>0</v>
          </cell>
        </row>
        <row r="5">
          <cell r="A5">
            <v>4</v>
          </cell>
          <cell r="B5">
            <v>0</v>
          </cell>
          <cell r="C5">
            <v>0</v>
          </cell>
          <cell r="D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</row>
        <row r="16">
          <cell r="D16">
            <v>0</v>
          </cell>
        </row>
      </sheetData>
      <sheetData sheetId="3" refreshError="1">
        <row r="4">
          <cell r="C4">
            <v>3</v>
          </cell>
          <cell r="D4">
            <v>60</v>
          </cell>
          <cell r="G4">
            <v>5</v>
          </cell>
          <cell r="H4">
            <v>20</v>
          </cell>
        </row>
        <row r="5">
          <cell r="C5">
            <v>6</v>
          </cell>
          <cell r="D5">
            <v>80</v>
          </cell>
          <cell r="G5">
            <v>10</v>
          </cell>
          <cell r="H5">
            <v>30</v>
          </cell>
        </row>
        <row r="6">
          <cell r="C6">
            <v>10</v>
          </cell>
          <cell r="D6">
            <v>100</v>
          </cell>
          <cell r="H6">
            <v>40</v>
          </cell>
        </row>
        <row r="7">
          <cell r="D7">
            <v>120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 refreshError="1">
        <row r="12">
          <cell r="B12">
            <v>1</v>
          </cell>
          <cell r="C12" t="str">
            <v>CONVIAL S.A.S.</v>
          </cell>
          <cell r="D12">
            <v>1</v>
          </cell>
          <cell r="E12">
            <v>6053046144</v>
          </cell>
          <cell r="F12">
            <v>12281220650</v>
          </cell>
          <cell r="G12">
            <v>2192379442</v>
          </cell>
          <cell r="H12">
            <v>4939465837</v>
          </cell>
          <cell r="I12">
            <v>7341754813</v>
          </cell>
          <cell r="J12">
            <v>2558742901</v>
          </cell>
          <cell r="K12">
            <v>449501180</v>
          </cell>
          <cell r="L12">
            <v>1</v>
          </cell>
          <cell r="M12">
            <v>3</v>
          </cell>
          <cell r="N12" t="str">
            <v xml:space="preserve"> </v>
          </cell>
          <cell r="O12">
            <v>0</v>
          </cell>
          <cell r="P12">
            <v>4167150295</v>
          </cell>
          <cell r="Q12">
            <v>2.7609482318800178</v>
          </cell>
          <cell r="R12" t="str">
            <v>HABIL</v>
          </cell>
          <cell r="S12">
            <v>0.40219665274070293</v>
          </cell>
          <cell r="T12" t="str">
            <v>HABIL</v>
          </cell>
          <cell r="U12">
            <v>0</v>
          </cell>
          <cell r="V12">
            <v>5.6924053035856321</v>
          </cell>
          <cell r="W12" t="str">
            <v>HABIL</v>
          </cell>
          <cell r="X12" t="str">
            <v>HABIL</v>
          </cell>
        </row>
        <row r="13">
          <cell r="B13">
            <v>1.1000000000000001</v>
          </cell>
          <cell r="C13" t="str">
            <v>CONVIAL S.A.S.</v>
          </cell>
          <cell r="D13">
            <v>1</v>
          </cell>
          <cell r="E13">
            <v>6053046144</v>
          </cell>
          <cell r="F13">
            <v>12281220650</v>
          </cell>
          <cell r="G13">
            <v>2192379442</v>
          </cell>
          <cell r="H13">
            <v>4939465837</v>
          </cell>
          <cell r="I13">
            <v>7341754813</v>
          </cell>
          <cell r="J13">
            <v>2558742901</v>
          </cell>
          <cell r="K13">
            <v>449501180</v>
          </cell>
          <cell r="L13">
            <v>0</v>
          </cell>
          <cell r="M13" t="str">
            <v/>
          </cell>
          <cell r="N13" t="str">
            <v xml:space="preserve"> </v>
          </cell>
          <cell r="O13" t="str">
            <v/>
          </cell>
          <cell r="P13" t="str">
            <v/>
          </cell>
          <cell r="Q13">
            <v>0</v>
          </cell>
          <cell r="R13" t="str">
            <v/>
          </cell>
          <cell r="S13">
            <v>0</v>
          </cell>
          <cell r="T13" t="str">
            <v/>
          </cell>
          <cell r="U13" t="str">
            <v/>
          </cell>
          <cell r="V13">
            <v>0</v>
          </cell>
          <cell r="W13" t="str">
            <v/>
          </cell>
          <cell r="X13">
            <v>0</v>
          </cell>
        </row>
        <row r="14">
          <cell r="B14" t="str">
            <v/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 t="str">
            <v/>
          </cell>
          <cell r="N14" t="str">
            <v xml:space="preserve"> </v>
          </cell>
          <cell r="O14" t="str">
            <v/>
          </cell>
          <cell r="P14" t="str">
            <v/>
          </cell>
          <cell r="Q14">
            <v>0</v>
          </cell>
          <cell r="R14" t="str">
            <v/>
          </cell>
          <cell r="S14">
            <v>0</v>
          </cell>
          <cell r="T14" t="str">
            <v/>
          </cell>
          <cell r="U14" t="str">
            <v/>
          </cell>
          <cell r="V14">
            <v>0</v>
          </cell>
          <cell r="W14" t="str">
            <v/>
          </cell>
          <cell r="X14">
            <v>0</v>
          </cell>
        </row>
        <row r="15">
          <cell r="B15" t="str">
            <v/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 t="str">
            <v/>
          </cell>
          <cell r="N15">
            <v>0</v>
          </cell>
          <cell r="O15" t="str">
            <v/>
          </cell>
          <cell r="P15" t="str">
            <v/>
          </cell>
          <cell r="Q15">
            <v>0</v>
          </cell>
          <cell r="R15" t="str">
            <v/>
          </cell>
          <cell r="S15">
            <v>0</v>
          </cell>
          <cell r="T15" t="str">
            <v/>
          </cell>
          <cell r="U15" t="str">
            <v/>
          </cell>
          <cell r="V15">
            <v>0</v>
          </cell>
          <cell r="W15" t="str">
            <v/>
          </cell>
          <cell r="X15">
            <v>0</v>
          </cell>
        </row>
        <row r="16">
          <cell r="B16" t="str">
            <v/>
          </cell>
          <cell r="C16">
            <v>0</v>
          </cell>
          <cell r="D16">
            <v>0</v>
          </cell>
          <cell r="E16" t="str">
            <v/>
          </cell>
          <cell r="F16">
            <v>0</v>
          </cell>
          <cell r="G16" t="str">
            <v/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 t="str">
            <v/>
          </cell>
          <cell r="N16">
            <v>0</v>
          </cell>
          <cell r="O16" t="str">
            <v/>
          </cell>
          <cell r="P16" t="str">
            <v/>
          </cell>
          <cell r="Q16">
            <v>0</v>
          </cell>
          <cell r="R16" t="str">
            <v/>
          </cell>
          <cell r="S16">
            <v>0</v>
          </cell>
          <cell r="T16" t="str">
            <v/>
          </cell>
          <cell r="U16" t="str">
            <v/>
          </cell>
          <cell r="V16">
            <v>0</v>
          </cell>
          <cell r="W16" t="str">
            <v/>
          </cell>
          <cell r="X16">
            <v>0</v>
          </cell>
        </row>
        <row r="17">
          <cell r="B17" t="str">
            <v/>
          </cell>
          <cell r="C17">
            <v>0</v>
          </cell>
          <cell r="D17">
            <v>0</v>
          </cell>
          <cell r="E17" t="str">
            <v/>
          </cell>
          <cell r="F17">
            <v>0</v>
          </cell>
          <cell r="G17" t="str">
            <v/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 t="str">
            <v/>
          </cell>
          <cell r="N17">
            <v>0</v>
          </cell>
          <cell r="O17" t="str">
            <v/>
          </cell>
          <cell r="P17" t="str">
            <v/>
          </cell>
          <cell r="Q17">
            <v>0</v>
          </cell>
          <cell r="R17" t="str">
            <v/>
          </cell>
          <cell r="S17">
            <v>0</v>
          </cell>
          <cell r="T17" t="str">
            <v/>
          </cell>
          <cell r="U17" t="str">
            <v/>
          </cell>
          <cell r="V17">
            <v>0</v>
          </cell>
          <cell r="W17" t="str">
            <v/>
          </cell>
          <cell r="X17">
            <v>0</v>
          </cell>
        </row>
        <row r="18">
          <cell r="B18" t="str">
            <v/>
          </cell>
          <cell r="C18">
            <v>0</v>
          </cell>
          <cell r="D18">
            <v>0</v>
          </cell>
          <cell r="E18" t="str">
            <v/>
          </cell>
          <cell r="F18">
            <v>0</v>
          </cell>
          <cell r="G18" t="str">
            <v/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 t="str">
            <v/>
          </cell>
          <cell r="N18">
            <v>0</v>
          </cell>
          <cell r="O18" t="str">
            <v/>
          </cell>
          <cell r="P18" t="str">
            <v/>
          </cell>
          <cell r="Q18">
            <v>0</v>
          </cell>
          <cell r="R18" t="str">
            <v/>
          </cell>
          <cell r="S18">
            <v>0</v>
          </cell>
          <cell r="T18" t="str">
            <v/>
          </cell>
          <cell r="U18" t="str">
            <v/>
          </cell>
          <cell r="V18">
            <v>0</v>
          </cell>
          <cell r="W18" t="str">
            <v/>
          </cell>
          <cell r="X18">
            <v>0</v>
          </cell>
        </row>
        <row r="19">
          <cell r="B19" t="str">
            <v/>
          </cell>
          <cell r="C19">
            <v>0</v>
          </cell>
          <cell r="D19">
            <v>0</v>
          </cell>
          <cell r="E19" t="str">
            <v/>
          </cell>
          <cell r="F19">
            <v>0</v>
          </cell>
          <cell r="G19" t="str">
            <v/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 t="str">
            <v/>
          </cell>
          <cell r="N19">
            <v>0</v>
          </cell>
          <cell r="O19" t="str">
            <v/>
          </cell>
          <cell r="P19" t="str">
            <v/>
          </cell>
          <cell r="Q19">
            <v>0</v>
          </cell>
          <cell r="R19" t="str">
            <v/>
          </cell>
          <cell r="S19">
            <v>0</v>
          </cell>
          <cell r="T19" t="str">
            <v/>
          </cell>
          <cell r="U19" t="str">
            <v/>
          </cell>
          <cell r="V19">
            <v>0</v>
          </cell>
          <cell r="W19" t="str">
            <v/>
          </cell>
          <cell r="X19">
            <v>0</v>
          </cell>
        </row>
        <row r="20">
          <cell r="B20" t="str">
            <v/>
          </cell>
          <cell r="C20">
            <v>0</v>
          </cell>
          <cell r="D20">
            <v>0</v>
          </cell>
          <cell r="E20" t="str">
            <v/>
          </cell>
          <cell r="F20">
            <v>0</v>
          </cell>
          <cell r="G20" t="str">
            <v/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>
            <v>0</v>
          </cell>
          <cell r="O20" t="str">
            <v/>
          </cell>
          <cell r="P20" t="str">
            <v/>
          </cell>
          <cell r="Q20">
            <v>0</v>
          </cell>
          <cell r="R20" t="str">
            <v/>
          </cell>
          <cell r="S20">
            <v>0</v>
          </cell>
          <cell r="T20" t="str">
            <v/>
          </cell>
          <cell r="U20" t="str">
            <v/>
          </cell>
          <cell r="V20">
            <v>0</v>
          </cell>
          <cell r="W20" t="str">
            <v/>
          </cell>
          <cell r="X20">
            <v>0</v>
          </cell>
        </row>
        <row r="21">
          <cell r="B21" t="str">
            <v/>
          </cell>
          <cell r="C21">
            <v>0</v>
          </cell>
          <cell r="D21">
            <v>0</v>
          </cell>
          <cell r="E21" t="str">
            <v/>
          </cell>
          <cell r="F21">
            <v>0</v>
          </cell>
          <cell r="G21" t="str">
            <v/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>
            <v>0</v>
          </cell>
          <cell r="O21" t="str">
            <v/>
          </cell>
          <cell r="P21" t="str">
            <v/>
          </cell>
          <cell r="Q21">
            <v>0</v>
          </cell>
          <cell r="R21" t="str">
            <v/>
          </cell>
          <cell r="S21">
            <v>0</v>
          </cell>
          <cell r="T21" t="str">
            <v/>
          </cell>
          <cell r="U21" t="str">
            <v/>
          </cell>
          <cell r="V21">
            <v>0</v>
          </cell>
          <cell r="W21" t="str">
            <v/>
          </cell>
          <cell r="X21">
            <v>0</v>
          </cell>
        </row>
        <row r="22">
          <cell r="B22" t="str">
            <v/>
          </cell>
          <cell r="C22">
            <v>0</v>
          </cell>
          <cell r="D22">
            <v>0</v>
          </cell>
          <cell r="E22" t="str">
            <v/>
          </cell>
          <cell r="F22">
            <v>0</v>
          </cell>
          <cell r="G22" t="str">
            <v/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>
            <v>0</v>
          </cell>
          <cell r="O22" t="str">
            <v/>
          </cell>
          <cell r="P22" t="str">
            <v/>
          </cell>
          <cell r="Q22">
            <v>0</v>
          </cell>
          <cell r="R22" t="str">
            <v/>
          </cell>
          <cell r="S22">
            <v>0</v>
          </cell>
          <cell r="T22" t="str">
            <v/>
          </cell>
          <cell r="U22" t="str">
            <v/>
          </cell>
          <cell r="V22">
            <v>0</v>
          </cell>
          <cell r="W22" t="str">
            <v/>
          </cell>
          <cell r="X22">
            <v>0</v>
          </cell>
        </row>
        <row r="23">
          <cell r="B23">
            <v>2</v>
          </cell>
          <cell r="C23" t="str">
            <v>CONSORCIO VIC DROMOS</v>
          </cell>
          <cell r="D23">
            <v>1</v>
          </cell>
          <cell r="E23">
            <v>19310298148</v>
          </cell>
          <cell r="F23">
            <v>45979486554</v>
          </cell>
          <cell r="G23">
            <v>12152799048</v>
          </cell>
          <cell r="H23">
            <v>19900604620</v>
          </cell>
          <cell r="I23">
            <v>26078881934</v>
          </cell>
          <cell r="J23">
            <v>2831943682</v>
          </cell>
          <cell r="K23">
            <v>416206422</v>
          </cell>
          <cell r="L23">
            <v>1</v>
          </cell>
          <cell r="M23">
            <v>3</v>
          </cell>
          <cell r="N23" t="str">
            <v xml:space="preserve"> </v>
          </cell>
          <cell r="O23">
            <v>0</v>
          </cell>
          <cell r="P23">
            <v>4167150295</v>
          </cell>
          <cell r="Q23">
            <v>1.5889588951261329</v>
          </cell>
          <cell r="R23" t="str">
            <v>HABIL</v>
          </cell>
          <cell r="S23">
            <v>0.43281485095811145</v>
          </cell>
          <cell r="T23" t="str">
            <v>HABIL</v>
          </cell>
          <cell r="U23">
            <v>0</v>
          </cell>
          <cell r="V23">
            <v>6.8041806476498818</v>
          </cell>
          <cell r="W23" t="str">
            <v>HABIL</v>
          </cell>
          <cell r="X23" t="str">
            <v>HABIL</v>
          </cell>
        </row>
        <row r="24">
          <cell r="B24">
            <v>2.1</v>
          </cell>
          <cell r="C24" t="str">
            <v>VIC S.A.S.</v>
          </cell>
          <cell r="D24">
            <v>0.5</v>
          </cell>
          <cell r="E24">
            <v>1893054765</v>
          </cell>
          <cell r="F24">
            <v>3289853791</v>
          </cell>
          <cell r="G24">
            <v>934408738</v>
          </cell>
          <cell r="H24">
            <v>1194026279</v>
          </cell>
          <cell r="I24">
            <v>2095827512</v>
          </cell>
          <cell r="J24">
            <v>325915411</v>
          </cell>
          <cell r="K24">
            <v>73151927</v>
          </cell>
          <cell r="L24">
            <v>0</v>
          </cell>
          <cell r="M24" t="str">
            <v/>
          </cell>
          <cell r="N24" t="str">
            <v xml:space="preserve"> </v>
          </cell>
          <cell r="O24" t="str">
            <v/>
          </cell>
          <cell r="P24" t="str">
            <v/>
          </cell>
          <cell r="Q24">
            <v>0</v>
          </cell>
          <cell r="R24" t="str">
            <v/>
          </cell>
          <cell r="S24">
            <v>0</v>
          </cell>
          <cell r="T24" t="str">
            <v/>
          </cell>
          <cell r="U24" t="str">
            <v/>
          </cell>
          <cell r="V24">
            <v>0</v>
          </cell>
          <cell r="W24" t="str">
            <v/>
          </cell>
          <cell r="X24">
            <v>0</v>
          </cell>
        </row>
        <row r="25">
          <cell r="B25">
            <v>2.2000000000000002</v>
          </cell>
          <cell r="C25" t="str">
            <v>DROMOS PAVIMENTOS S.A.</v>
          </cell>
          <cell r="D25">
            <v>0.5</v>
          </cell>
          <cell r="E25">
            <v>17417243383</v>
          </cell>
          <cell r="F25">
            <v>42689632763</v>
          </cell>
          <cell r="G25">
            <v>11218390310</v>
          </cell>
          <cell r="H25">
            <v>18706578341</v>
          </cell>
          <cell r="I25">
            <v>23983054422</v>
          </cell>
          <cell r="J25">
            <v>2506028271</v>
          </cell>
          <cell r="K25">
            <v>343054495</v>
          </cell>
          <cell r="L25">
            <v>0</v>
          </cell>
          <cell r="M25" t="str">
            <v/>
          </cell>
          <cell r="N25" t="str">
            <v xml:space="preserve"> </v>
          </cell>
          <cell r="O25" t="str">
            <v/>
          </cell>
          <cell r="P25" t="str">
            <v/>
          </cell>
          <cell r="Q25">
            <v>0</v>
          </cell>
          <cell r="R25" t="str">
            <v/>
          </cell>
          <cell r="S25">
            <v>0</v>
          </cell>
          <cell r="T25" t="str">
            <v/>
          </cell>
          <cell r="U25" t="str">
            <v/>
          </cell>
          <cell r="V25">
            <v>0</v>
          </cell>
          <cell r="W25" t="str">
            <v/>
          </cell>
          <cell r="X25">
            <v>0</v>
          </cell>
        </row>
        <row r="26">
          <cell r="B26" t="str">
            <v/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>
            <v>0</v>
          </cell>
          <cell r="O26" t="str">
            <v/>
          </cell>
          <cell r="P26" t="str">
            <v/>
          </cell>
          <cell r="Q26">
            <v>0</v>
          </cell>
          <cell r="R26" t="str">
            <v/>
          </cell>
          <cell r="S26">
            <v>0</v>
          </cell>
          <cell r="T26" t="str">
            <v/>
          </cell>
          <cell r="U26" t="str">
            <v/>
          </cell>
          <cell r="V26">
            <v>0</v>
          </cell>
          <cell r="W26" t="str">
            <v/>
          </cell>
          <cell r="X26">
            <v>0</v>
          </cell>
        </row>
        <row r="27">
          <cell r="B27" t="str">
            <v/>
          </cell>
          <cell r="C27">
            <v>0</v>
          </cell>
          <cell r="D27">
            <v>0</v>
          </cell>
          <cell r="E27" t="str">
            <v/>
          </cell>
          <cell r="F27">
            <v>0</v>
          </cell>
          <cell r="G27" t="str">
            <v/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>
            <v>0</v>
          </cell>
          <cell r="O27" t="str">
            <v/>
          </cell>
          <cell r="P27" t="str">
            <v/>
          </cell>
          <cell r="Q27">
            <v>0</v>
          </cell>
          <cell r="R27" t="str">
            <v/>
          </cell>
          <cell r="S27">
            <v>0</v>
          </cell>
          <cell r="T27" t="str">
            <v/>
          </cell>
          <cell r="U27" t="str">
            <v/>
          </cell>
          <cell r="V27">
            <v>0</v>
          </cell>
          <cell r="W27" t="str">
            <v/>
          </cell>
          <cell r="X27">
            <v>0</v>
          </cell>
        </row>
        <row r="28">
          <cell r="B28" t="str">
            <v/>
          </cell>
          <cell r="C28">
            <v>0</v>
          </cell>
          <cell r="D28">
            <v>0</v>
          </cell>
          <cell r="E28" t="str">
            <v/>
          </cell>
          <cell r="F28">
            <v>0</v>
          </cell>
          <cell r="G28" t="str">
            <v/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>
            <v>0</v>
          </cell>
          <cell r="O28" t="str">
            <v/>
          </cell>
          <cell r="P28" t="str">
            <v/>
          </cell>
          <cell r="Q28">
            <v>0</v>
          </cell>
          <cell r="R28" t="str">
            <v/>
          </cell>
          <cell r="S28">
            <v>0</v>
          </cell>
          <cell r="T28" t="str">
            <v/>
          </cell>
          <cell r="U28" t="str">
            <v/>
          </cell>
          <cell r="V28">
            <v>0</v>
          </cell>
          <cell r="W28" t="str">
            <v/>
          </cell>
          <cell r="X28">
            <v>0</v>
          </cell>
        </row>
        <row r="29">
          <cell r="B29" t="str">
            <v/>
          </cell>
          <cell r="C29">
            <v>0</v>
          </cell>
          <cell r="D29">
            <v>0</v>
          </cell>
          <cell r="E29" t="str">
            <v/>
          </cell>
          <cell r="F29">
            <v>0</v>
          </cell>
          <cell r="G29" t="str">
            <v/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>
            <v>0</v>
          </cell>
          <cell r="O29" t="str">
            <v/>
          </cell>
          <cell r="P29" t="str">
            <v/>
          </cell>
          <cell r="Q29">
            <v>0</v>
          </cell>
          <cell r="R29" t="str">
            <v/>
          </cell>
          <cell r="S29">
            <v>0</v>
          </cell>
          <cell r="T29" t="str">
            <v/>
          </cell>
          <cell r="U29" t="str">
            <v/>
          </cell>
          <cell r="V29">
            <v>0</v>
          </cell>
          <cell r="W29" t="str">
            <v/>
          </cell>
          <cell r="X29">
            <v>0</v>
          </cell>
        </row>
        <row r="30">
          <cell r="B30" t="str">
            <v/>
          </cell>
          <cell r="C30">
            <v>0</v>
          </cell>
          <cell r="D30">
            <v>0</v>
          </cell>
          <cell r="E30" t="str">
            <v/>
          </cell>
          <cell r="F30">
            <v>0</v>
          </cell>
          <cell r="G30" t="str">
            <v/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>
            <v>0</v>
          </cell>
          <cell r="O30" t="str">
            <v/>
          </cell>
          <cell r="P30" t="str">
            <v/>
          </cell>
          <cell r="Q30">
            <v>0</v>
          </cell>
          <cell r="R30" t="str">
            <v/>
          </cell>
          <cell r="S30">
            <v>0</v>
          </cell>
          <cell r="T30" t="str">
            <v/>
          </cell>
          <cell r="U30" t="str">
            <v/>
          </cell>
          <cell r="V30">
            <v>0</v>
          </cell>
          <cell r="W30" t="str">
            <v/>
          </cell>
          <cell r="X30">
            <v>0</v>
          </cell>
        </row>
        <row r="31">
          <cell r="B31" t="str">
            <v/>
          </cell>
          <cell r="C31">
            <v>0</v>
          </cell>
          <cell r="D31">
            <v>0</v>
          </cell>
          <cell r="E31" t="str">
            <v/>
          </cell>
          <cell r="F31">
            <v>0</v>
          </cell>
          <cell r="G31" t="str">
            <v/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>
            <v>0</v>
          </cell>
          <cell r="O31" t="str">
            <v/>
          </cell>
          <cell r="P31" t="str">
            <v/>
          </cell>
          <cell r="Q31">
            <v>0</v>
          </cell>
          <cell r="R31" t="str">
            <v/>
          </cell>
          <cell r="S31">
            <v>0</v>
          </cell>
          <cell r="T31" t="str">
            <v/>
          </cell>
          <cell r="U31" t="str">
            <v/>
          </cell>
          <cell r="V31">
            <v>0</v>
          </cell>
          <cell r="W31" t="str">
            <v/>
          </cell>
          <cell r="X31">
            <v>0</v>
          </cell>
        </row>
        <row r="32">
          <cell r="B32" t="str">
            <v/>
          </cell>
          <cell r="C32">
            <v>0</v>
          </cell>
          <cell r="D32">
            <v>0</v>
          </cell>
          <cell r="E32" t="str">
            <v/>
          </cell>
          <cell r="F32">
            <v>0</v>
          </cell>
          <cell r="G32" t="str">
            <v/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>
            <v>0</v>
          </cell>
          <cell r="O32" t="str">
            <v/>
          </cell>
          <cell r="P32" t="str">
            <v/>
          </cell>
          <cell r="Q32">
            <v>0</v>
          </cell>
          <cell r="R32" t="str">
            <v/>
          </cell>
          <cell r="S32">
            <v>0</v>
          </cell>
          <cell r="T32" t="str">
            <v/>
          </cell>
          <cell r="U32" t="str">
            <v/>
          </cell>
          <cell r="V32">
            <v>0</v>
          </cell>
          <cell r="W32" t="str">
            <v/>
          </cell>
          <cell r="X32">
            <v>0</v>
          </cell>
        </row>
        <row r="33">
          <cell r="B33" t="str">
            <v/>
          </cell>
          <cell r="C33">
            <v>0</v>
          </cell>
          <cell r="D33">
            <v>0</v>
          </cell>
          <cell r="E33" t="str">
            <v/>
          </cell>
          <cell r="F33">
            <v>0</v>
          </cell>
          <cell r="G33" t="str">
            <v/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>
            <v>0</v>
          </cell>
          <cell r="O33" t="str">
            <v/>
          </cell>
          <cell r="P33" t="str">
            <v/>
          </cell>
          <cell r="Q33">
            <v>0</v>
          </cell>
          <cell r="R33" t="str">
            <v/>
          </cell>
          <cell r="S33">
            <v>0</v>
          </cell>
          <cell r="T33" t="str">
            <v/>
          </cell>
          <cell r="U33" t="str">
            <v/>
          </cell>
          <cell r="V33">
            <v>0</v>
          </cell>
          <cell r="W33" t="str">
            <v/>
          </cell>
          <cell r="X33">
            <v>0</v>
          </cell>
        </row>
        <row r="34">
          <cell r="B34">
            <v>3</v>
          </cell>
          <cell r="C34" t="str">
            <v>EQUIPOS CONSTRUCCIONES Y OBRAS S.A.</v>
          </cell>
          <cell r="D34">
            <v>1</v>
          </cell>
          <cell r="E34">
            <v>8410906369.0600004</v>
          </cell>
          <cell r="F34">
            <v>20515353964.650002</v>
          </cell>
          <cell r="G34">
            <v>2808408841.8800001</v>
          </cell>
          <cell r="H34">
            <v>5289970320.7600002</v>
          </cell>
          <cell r="I34">
            <v>15225383643.890001</v>
          </cell>
          <cell r="J34">
            <v>2351613363.1700001</v>
          </cell>
          <cell r="K34">
            <v>564863468.02999997</v>
          </cell>
          <cell r="L34">
            <v>1</v>
          </cell>
          <cell r="M34">
            <v>3</v>
          </cell>
          <cell r="N34" t="str">
            <v xml:space="preserve"> </v>
          </cell>
          <cell r="O34">
            <v>0</v>
          </cell>
          <cell r="P34">
            <v>4167150295</v>
          </cell>
          <cell r="Q34">
            <v>2.9949009715514165</v>
          </cell>
          <cell r="R34" t="str">
            <v>HABIL</v>
          </cell>
          <cell r="S34">
            <v>0.2578542066529852</v>
          </cell>
          <cell r="T34" t="str">
            <v>HABIL</v>
          </cell>
          <cell r="U34">
            <v>0</v>
          </cell>
          <cell r="V34">
            <v>4.1631535694305262</v>
          </cell>
          <cell r="W34" t="str">
            <v>HABIL</v>
          </cell>
          <cell r="X34" t="str">
            <v>HABIL</v>
          </cell>
        </row>
        <row r="35">
          <cell r="B35">
            <v>3.1</v>
          </cell>
          <cell r="C35" t="str">
            <v>EQUIPOS CONSTRUCCIONES Y OBRAS S.A.</v>
          </cell>
          <cell r="D35">
            <v>1</v>
          </cell>
          <cell r="E35">
            <v>8410906369.0600004</v>
          </cell>
          <cell r="F35">
            <v>20515353964.650002</v>
          </cell>
          <cell r="G35">
            <v>2808408841.8800001</v>
          </cell>
          <cell r="H35">
            <v>5289970320.7600002</v>
          </cell>
          <cell r="I35">
            <v>15225383643.890001</v>
          </cell>
          <cell r="J35">
            <v>2351613363.1700001</v>
          </cell>
          <cell r="K35">
            <v>564863468.02999997</v>
          </cell>
          <cell r="L35">
            <v>0</v>
          </cell>
          <cell r="M35" t="str">
            <v/>
          </cell>
          <cell r="N35" t="str">
            <v xml:space="preserve"> </v>
          </cell>
          <cell r="O35" t="str">
            <v/>
          </cell>
          <cell r="P35" t="str">
            <v/>
          </cell>
          <cell r="Q35">
            <v>0</v>
          </cell>
          <cell r="R35" t="str">
            <v/>
          </cell>
          <cell r="S35">
            <v>0</v>
          </cell>
          <cell r="T35" t="str">
            <v/>
          </cell>
          <cell r="U35" t="str">
            <v/>
          </cell>
          <cell r="V35">
            <v>0</v>
          </cell>
          <cell r="W35" t="str">
            <v/>
          </cell>
          <cell r="X35">
            <v>0</v>
          </cell>
        </row>
        <row r="36">
          <cell r="B36" t="str">
            <v/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 xml:space="preserve"> </v>
          </cell>
          <cell r="O36" t="str">
            <v/>
          </cell>
          <cell r="P36" t="str">
            <v/>
          </cell>
          <cell r="Q36">
            <v>0</v>
          </cell>
          <cell r="R36" t="str">
            <v/>
          </cell>
          <cell r="S36">
            <v>0</v>
          </cell>
          <cell r="T36" t="str">
            <v/>
          </cell>
          <cell r="U36" t="str">
            <v/>
          </cell>
          <cell r="V36">
            <v>0</v>
          </cell>
          <cell r="W36" t="str">
            <v/>
          </cell>
          <cell r="X36">
            <v>0</v>
          </cell>
        </row>
        <row r="37">
          <cell r="B37" t="str">
            <v/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>
            <v>0</v>
          </cell>
          <cell r="O37" t="str">
            <v/>
          </cell>
          <cell r="P37" t="str">
            <v/>
          </cell>
          <cell r="Q37">
            <v>0</v>
          </cell>
          <cell r="R37" t="str">
            <v/>
          </cell>
          <cell r="S37">
            <v>0</v>
          </cell>
          <cell r="T37" t="str">
            <v/>
          </cell>
          <cell r="U37" t="str">
            <v/>
          </cell>
          <cell r="V37">
            <v>0</v>
          </cell>
          <cell r="W37" t="str">
            <v/>
          </cell>
          <cell r="X37">
            <v>0</v>
          </cell>
        </row>
        <row r="38">
          <cell r="B38" t="str">
            <v/>
          </cell>
          <cell r="C38">
            <v>0</v>
          </cell>
          <cell r="D38">
            <v>0</v>
          </cell>
          <cell r="E38" t="str">
            <v/>
          </cell>
          <cell r="F38">
            <v>0</v>
          </cell>
          <cell r="G38" t="str">
            <v/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>
            <v>0</v>
          </cell>
          <cell r="O38" t="str">
            <v/>
          </cell>
          <cell r="P38" t="str">
            <v/>
          </cell>
          <cell r="Q38">
            <v>0</v>
          </cell>
          <cell r="R38" t="str">
            <v/>
          </cell>
          <cell r="S38">
            <v>0</v>
          </cell>
          <cell r="T38" t="str">
            <v/>
          </cell>
          <cell r="U38" t="str">
            <v/>
          </cell>
          <cell r="V38">
            <v>0</v>
          </cell>
          <cell r="W38" t="str">
            <v/>
          </cell>
          <cell r="X38">
            <v>0</v>
          </cell>
        </row>
        <row r="39">
          <cell r="B39" t="str">
            <v/>
          </cell>
          <cell r="C39">
            <v>0</v>
          </cell>
          <cell r="D39">
            <v>0</v>
          </cell>
          <cell r="E39" t="str">
            <v/>
          </cell>
          <cell r="F39">
            <v>0</v>
          </cell>
          <cell r="G39" t="str">
            <v/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>
            <v>0</v>
          </cell>
          <cell r="O39" t="str">
            <v/>
          </cell>
          <cell r="P39" t="str">
            <v/>
          </cell>
          <cell r="Q39">
            <v>0</v>
          </cell>
          <cell r="R39" t="str">
            <v/>
          </cell>
          <cell r="S39">
            <v>0</v>
          </cell>
          <cell r="T39" t="str">
            <v/>
          </cell>
          <cell r="U39" t="str">
            <v/>
          </cell>
          <cell r="V39">
            <v>0</v>
          </cell>
          <cell r="W39" t="str">
            <v/>
          </cell>
          <cell r="X39">
            <v>0</v>
          </cell>
        </row>
        <row r="40">
          <cell r="B40" t="str">
            <v/>
          </cell>
          <cell r="C40">
            <v>0</v>
          </cell>
          <cell r="D40">
            <v>0</v>
          </cell>
          <cell r="E40" t="str">
            <v/>
          </cell>
          <cell r="F40">
            <v>0</v>
          </cell>
          <cell r="G40" t="str">
            <v/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>
            <v>0</v>
          </cell>
          <cell r="O40" t="str">
            <v/>
          </cell>
          <cell r="P40" t="str">
            <v/>
          </cell>
          <cell r="Q40">
            <v>0</v>
          </cell>
          <cell r="R40" t="str">
            <v/>
          </cell>
          <cell r="S40">
            <v>0</v>
          </cell>
          <cell r="T40" t="str">
            <v/>
          </cell>
          <cell r="U40" t="str">
            <v/>
          </cell>
          <cell r="V40">
            <v>0</v>
          </cell>
          <cell r="W40" t="str">
            <v/>
          </cell>
          <cell r="X40">
            <v>0</v>
          </cell>
        </row>
        <row r="41">
          <cell r="B41" t="str">
            <v/>
          </cell>
          <cell r="C41">
            <v>0</v>
          </cell>
          <cell r="D41">
            <v>0</v>
          </cell>
          <cell r="E41" t="str">
            <v/>
          </cell>
          <cell r="F41">
            <v>0</v>
          </cell>
          <cell r="G41" t="str">
            <v/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>
            <v>0</v>
          </cell>
          <cell r="O41" t="str">
            <v/>
          </cell>
          <cell r="P41" t="str">
            <v/>
          </cell>
          <cell r="Q41">
            <v>0</v>
          </cell>
          <cell r="R41" t="str">
            <v/>
          </cell>
          <cell r="S41">
            <v>0</v>
          </cell>
          <cell r="T41" t="str">
            <v/>
          </cell>
          <cell r="U41" t="str">
            <v/>
          </cell>
          <cell r="V41">
            <v>0</v>
          </cell>
          <cell r="W41" t="str">
            <v/>
          </cell>
          <cell r="X41">
            <v>0</v>
          </cell>
        </row>
        <row r="42">
          <cell r="B42" t="str">
            <v/>
          </cell>
          <cell r="C42">
            <v>0</v>
          </cell>
          <cell r="D42">
            <v>0</v>
          </cell>
          <cell r="E42" t="str">
            <v/>
          </cell>
          <cell r="F42">
            <v>0</v>
          </cell>
          <cell r="G42" t="str">
            <v/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>
            <v>0</v>
          </cell>
          <cell r="O42" t="str">
            <v/>
          </cell>
          <cell r="P42" t="str">
            <v/>
          </cell>
          <cell r="Q42">
            <v>0</v>
          </cell>
          <cell r="R42" t="str">
            <v/>
          </cell>
          <cell r="S42">
            <v>0</v>
          </cell>
          <cell r="T42" t="str">
            <v/>
          </cell>
          <cell r="U42" t="str">
            <v/>
          </cell>
          <cell r="V42">
            <v>0</v>
          </cell>
          <cell r="W42" t="str">
            <v/>
          </cell>
          <cell r="X42">
            <v>0</v>
          </cell>
        </row>
        <row r="43">
          <cell r="B43" t="str">
            <v/>
          </cell>
          <cell r="C43">
            <v>0</v>
          </cell>
          <cell r="D43">
            <v>0</v>
          </cell>
          <cell r="E43" t="str">
            <v/>
          </cell>
          <cell r="F43">
            <v>0</v>
          </cell>
          <cell r="G43" t="str">
            <v/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>
            <v>0</v>
          </cell>
          <cell r="O43" t="str">
            <v/>
          </cell>
          <cell r="P43" t="str">
            <v/>
          </cell>
          <cell r="Q43">
            <v>0</v>
          </cell>
          <cell r="R43" t="str">
            <v/>
          </cell>
          <cell r="S43">
            <v>0</v>
          </cell>
          <cell r="T43" t="str">
            <v/>
          </cell>
          <cell r="U43" t="str">
            <v/>
          </cell>
          <cell r="V43">
            <v>0</v>
          </cell>
          <cell r="W43" t="str">
            <v/>
          </cell>
          <cell r="X43">
            <v>0</v>
          </cell>
        </row>
        <row r="44">
          <cell r="B44" t="str">
            <v/>
          </cell>
          <cell r="C44">
            <v>0</v>
          </cell>
          <cell r="D44">
            <v>0</v>
          </cell>
          <cell r="E44" t="str">
            <v/>
          </cell>
          <cell r="F44">
            <v>0</v>
          </cell>
          <cell r="G44" t="str">
            <v/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>
            <v>0</v>
          </cell>
          <cell r="O44" t="str">
            <v/>
          </cell>
          <cell r="P44" t="str">
            <v/>
          </cell>
          <cell r="Q44">
            <v>0</v>
          </cell>
          <cell r="R44" t="str">
            <v/>
          </cell>
          <cell r="S44">
            <v>0</v>
          </cell>
          <cell r="T44" t="str">
            <v/>
          </cell>
          <cell r="U44" t="str">
            <v/>
          </cell>
          <cell r="V44">
            <v>0</v>
          </cell>
          <cell r="W44" t="str">
            <v/>
          </cell>
          <cell r="X44">
            <v>0</v>
          </cell>
        </row>
        <row r="45">
          <cell r="B45">
            <v>4</v>
          </cell>
          <cell r="C45" t="str">
            <v>CONSORCIO IPV</v>
          </cell>
          <cell r="D45">
            <v>1</v>
          </cell>
          <cell r="E45">
            <v>5127406552</v>
          </cell>
          <cell r="F45">
            <v>7409140128</v>
          </cell>
          <cell r="G45">
            <v>108677433</v>
          </cell>
          <cell r="H45">
            <v>3450533432</v>
          </cell>
          <cell r="I45">
            <v>3958606696</v>
          </cell>
          <cell r="J45">
            <v>594969981</v>
          </cell>
          <cell r="K45">
            <v>73441217</v>
          </cell>
          <cell r="L45">
            <v>1</v>
          </cell>
          <cell r="M45">
            <v>3</v>
          </cell>
          <cell r="N45" t="str">
            <v xml:space="preserve"> </v>
          </cell>
          <cell r="O45">
            <v>0</v>
          </cell>
          <cell r="P45">
            <v>4167150295</v>
          </cell>
          <cell r="Q45">
            <v>47.180048428269373</v>
          </cell>
          <cell r="R45" t="str">
            <v>HABIL</v>
          </cell>
          <cell r="S45">
            <v>0.46571307498423925</v>
          </cell>
          <cell r="T45" t="str">
            <v>HABIL</v>
          </cell>
          <cell r="U45">
            <v>0</v>
          </cell>
          <cell r="V45">
            <v>8.1013088467746925</v>
          </cell>
          <cell r="W45" t="str">
            <v>HABIL</v>
          </cell>
          <cell r="X45" t="str">
            <v>HABIL</v>
          </cell>
        </row>
        <row r="46">
          <cell r="B46">
            <v>4.0999999999999996</v>
          </cell>
          <cell r="C46" t="str">
            <v>INGENIERIA DE PUENTES Y VIAS S.A.S.</v>
          </cell>
          <cell r="D46">
            <v>0.3</v>
          </cell>
          <cell r="E46">
            <v>2356947366</v>
          </cell>
          <cell r="F46">
            <v>2806947366</v>
          </cell>
          <cell r="G46">
            <v>75460790</v>
          </cell>
          <cell r="H46">
            <v>1664300957</v>
          </cell>
          <cell r="I46">
            <v>1142646409</v>
          </cell>
          <cell r="J46">
            <v>185884976</v>
          </cell>
          <cell r="K46">
            <v>47211217</v>
          </cell>
          <cell r="L46">
            <v>0</v>
          </cell>
          <cell r="M46" t="str">
            <v/>
          </cell>
          <cell r="N46" t="str">
            <v xml:space="preserve"> </v>
          </cell>
          <cell r="O46" t="str">
            <v/>
          </cell>
          <cell r="P46" t="str">
            <v/>
          </cell>
          <cell r="Q46">
            <v>0</v>
          </cell>
          <cell r="R46" t="str">
            <v/>
          </cell>
          <cell r="S46">
            <v>0</v>
          </cell>
          <cell r="T46" t="str">
            <v/>
          </cell>
          <cell r="U46" t="str">
            <v/>
          </cell>
          <cell r="V46">
            <v>0</v>
          </cell>
          <cell r="W46" t="str">
            <v/>
          </cell>
          <cell r="X46">
            <v>0</v>
          </cell>
        </row>
        <row r="47">
          <cell r="B47">
            <v>4.1999999999999993</v>
          </cell>
          <cell r="C47" t="str">
            <v>RENAN CARDOZO CARDOZO</v>
          </cell>
          <cell r="D47">
            <v>0.2</v>
          </cell>
          <cell r="E47">
            <v>1404885338</v>
          </cell>
          <cell r="F47">
            <v>2110854604</v>
          </cell>
          <cell r="G47">
            <v>25000000</v>
          </cell>
          <cell r="H47">
            <v>751163300</v>
          </cell>
          <cell r="I47">
            <v>1359691304</v>
          </cell>
          <cell r="J47">
            <v>256000000</v>
          </cell>
          <cell r="K47">
            <v>17500000</v>
          </cell>
          <cell r="L47">
            <v>0</v>
          </cell>
          <cell r="M47" t="str">
            <v/>
          </cell>
          <cell r="N47" t="str">
            <v xml:space="preserve"> </v>
          </cell>
          <cell r="O47" t="str">
            <v/>
          </cell>
          <cell r="P47" t="str">
            <v/>
          </cell>
          <cell r="Q47">
            <v>0</v>
          </cell>
          <cell r="R47" t="str">
            <v/>
          </cell>
          <cell r="S47">
            <v>0</v>
          </cell>
          <cell r="T47" t="str">
            <v/>
          </cell>
          <cell r="U47" t="str">
            <v/>
          </cell>
          <cell r="V47">
            <v>0</v>
          </cell>
          <cell r="W47" t="str">
            <v/>
          </cell>
          <cell r="X47">
            <v>0</v>
          </cell>
        </row>
        <row r="48">
          <cell r="B48">
            <v>4.2999999999999989</v>
          </cell>
          <cell r="C48" t="str">
            <v>OMAR CARDOZO CARDOZO</v>
          </cell>
          <cell r="D48">
            <v>0.2</v>
          </cell>
          <cell r="E48">
            <v>1012017040</v>
          </cell>
          <cell r="F48">
            <v>1769404040</v>
          </cell>
          <cell r="G48">
            <v>7610751</v>
          </cell>
          <cell r="H48">
            <v>1034463283</v>
          </cell>
          <cell r="I48">
            <v>734940757</v>
          </cell>
          <cell r="J48">
            <v>125654000</v>
          </cell>
          <cell r="K48">
            <v>8730000</v>
          </cell>
          <cell r="L48">
            <v>0</v>
          </cell>
          <cell r="M48" t="str">
            <v/>
          </cell>
          <cell r="N48">
            <v>0</v>
          </cell>
          <cell r="O48" t="str">
            <v/>
          </cell>
          <cell r="P48" t="str">
            <v/>
          </cell>
          <cell r="Q48">
            <v>0</v>
          </cell>
          <cell r="R48" t="str">
            <v/>
          </cell>
          <cell r="S48">
            <v>0</v>
          </cell>
          <cell r="T48" t="str">
            <v/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</row>
        <row r="49">
          <cell r="B49">
            <v>4.3999999999999986</v>
          </cell>
          <cell r="C49" t="str">
            <v>LUIS MORENO RUBIO</v>
          </cell>
          <cell r="D49">
            <v>0.3</v>
          </cell>
          <cell r="E49">
            <v>353556808</v>
          </cell>
          <cell r="F49">
            <v>721934118</v>
          </cell>
          <cell r="G49">
            <v>605892</v>
          </cell>
          <cell r="H49">
            <v>605892</v>
          </cell>
          <cell r="I49">
            <v>721328226</v>
          </cell>
          <cell r="J49">
            <v>27431005</v>
          </cell>
          <cell r="K49">
            <v>0</v>
          </cell>
          <cell r="L49">
            <v>0</v>
          </cell>
          <cell r="M49" t="str">
            <v/>
          </cell>
          <cell r="N49">
            <v>0</v>
          </cell>
          <cell r="O49" t="str">
            <v/>
          </cell>
          <cell r="P49" t="str">
            <v/>
          </cell>
          <cell r="Q49">
            <v>0</v>
          </cell>
          <cell r="R49" t="str">
            <v/>
          </cell>
          <cell r="S49">
            <v>0</v>
          </cell>
          <cell r="T49" t="str">
            <v/>
          </cell>
          <cell r="U49" t="str">
            <v/>
          </cell>
          <cell r="V49">
            <v>0</v>
          </cell>
          <cell r="W49" t="str">
            <v/>
          </cell>
          <cell r="X49">
            <v>0</v>
          </cell>
        </row>
        <row r="50">
          <cell r="B50" t="str">
            <v/>
          </cell>
          <cell r="C50">
            <v>0</v>
          </cell>
          <cell r="D50">
            <v>0</v>
          </cell>
          <cell r="E50" t="str">
            <v/>
          </cell>
          <cell r="F50">
            <v>0</v>
          </cell>
          <cell r="G50" t="str">
            <v/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 t="str">
            <v/>
          </cell>
          <cell r="N50">
            <v>0</v>
          </cell>
          <cell r="O50" t="str">
            <v/>
          </cell>
          <cell r="P50" t="str">
            <v/>
          </cell>
          <cell r="Q50">
            <v>0</v>
          </cell>
          <cell r="R50" t="str">
            <v/>
          </cell>
          <cell r="S50">
            <v>0</v>
          </cell>
          <cell r="T50" t="str">
            <v/>
          </cell>
          <cell r="U50" t="str">
            <v/>
          </cell>
          <cell r="V50">
            <v>0</v>
          </cell>
          <cell r="W50" t="str">
            <v/>
          </cell>
          <cell r="X50">
            <v>0</v>
          </cell>
        </row>
        <row r="51">
          <cell r="B51" t="str">
            <v/>
          </cell>
          <cell r="C51">
            <v>0</v>
          </cell>
          <cell r="D51">
            <v>0</v>
          </cell>
          <cell r="E51" t="str">
            <v/>
          </cell>
          <cell r="F51">
            <v>0</v>
          </cell>
          <cell r="G51" t="str">
            <v/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 t="str">
            <v/>
          </cell>
          <cell r="N51">
            <v>0</v>
          </cell>
          <cell r="O51" t="str">
            <v/>
          </cell>
          <cell r="P51" t="str">
            <v/>
          </cell>
          <cell r="Q51">
            <v>0</v>
          </cell>
          <cell r="R51" t="str">
            <v/>
          </cell>
          <cell r="S51">
            <v>0</v>
          </cell>
          <cell r="T51" t="str">
            <v/>
          </cell>
          <cell r="U51" t="str">
            <v/>
          </cell>
          <cell r="V51">
            <v>0</v>
          </cell>
          <cell r="W51" t="str">
            <v/>
          </cell>
          <cell r="X51">
            <v>0</v>
          </cell>
        </row>
        <row r="52">
          <cell r="B52" t="str">
            <v/>
          </cell>
          <cell r="C52">
            <v>0</v>
          </cell>
          <cell r="D52">
            <v>0</v>
          </cell>
          <cell r="E52" t="str">
            <v/>
          </cell>
          <cell r="F52">
            <v>0</v>
          </cell>
          <cell r="G52" t="str">
            <v/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 t="str">
            <v/>
          </cell>
          <cell r="N52">
            <v>0</v>
          </cell>
          <cell r="O52" t="str">
            <v/>
          </cell>
          <cell r="P52" t="str">
            <v/>
          </cell>
          <cell r="Q52">
            <v>0</v>
          </cell>
          <cell r="R52" t="str">
            <v/>
          </cell>
          <cell r="S52">
            <v>0</v>
          </cell>
          <cell r="T52" t="str">
            <v/>
          </cell>
          <cell r="U52" t="str">
            <v/>
          </cell>
          <cell r="V52">
            <v>0</v>
          </cell>
          <cell r="W52" t="str">
            <v/>
          </cell>
          <cell r="X52">
            <v>0</v>
          </cell>
        </row>
        <row r="53">
          <cell r="B53" t="str">
            <v/>
          </cell>
          <cell r="C53">
            <v>0</v>
          </cell>
          <cell r="D53">
            <v>0</v>
          </cell>
          <cell r="E53" t="str">
            <v/>
          </cell>
          <cell r="F53">
            <v>0</v>
          </cell>
          <cell r="G53" t="str">
            <v/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 t="str">
            <v/>
          </cell>
          <cell r="N53">
            <v>0</v>
          </cell>
          <cell r="O53" t="str">
            <v/>
          </cell>
          <cell r="P53" t="str">
            <v/>
          </cell>
          <cell r="Q53">
            <v>0</v>
          </cell>
          <cell r="R53" t="str">
            <v/>
          </cell>
          <cell r="S53">
            <v>0</v>
          </cell>
          <cell r="T53" t="str">
            <v/>
          </cell>
          <cell r="U53" t="str">
            <v/>
          </cell>
          <cell r="V53">
            <v>0</v>
          </cell>
          <cell r="W53" t="str">
            <v/>
          </cell>
          <cell r="X53">
            <v>0</v>
          </cell>
        </row>
        <row r="54">
          <cell r="B54" t="str">
            <v/>
          </cell>
          <cell r="C54">
            <v>0</v>
          </cell>
          <cell r="D54">
            <v>0</v>
          </cell>
          <cell r="E54" t="str">
            <v/>
          </cell>
          <cell r="F54">
            <v>0</v>
          </cell>
          <cell r="G54" t="str">
            <v/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 t="str">
            <v/>
          </cell>
          <cell r="N54">
            <v>0</v>
          </cell>
          <cell r="O54" t="str">
            <v/>
          </cell>
          <cell r="P54" t="str">
            <v/>
          </cell>
          <cell r="Q54">
            <v>0</v>
          </cell>
          <cell r="R54" t="str">
            <v/>
          </cell>
          <cell r="S54">
            <v>0</v>
          </cell>
          <cell r="T54" t="str">
            <v/>
          </cell>
          <cell r="U54" t="str">
            <v/>
          </cell>
          <cell r="V54">
            <v>0</v>
          </cell>
          <cell r="W54" t="str">
            <v/>
          </cell>
          <cell r="X54">
            <v>0</v>
          </cell>
        </row>
        <row r="55">
          <cell r="B55" t="str">
            <v/>
          </cell>
          <cell r="C55">
            <v>0</v>
          </cell>
          <cell r="D55">
            <v>0</v>
          </cell>
          <cell r="E55" t="str">
            <v/>
          </cell>
          <cell r="F55">
            <v>0</v>
          </cell>
          <cell r="G55" t="str">
            <v/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 t="str">
            <v/>
          </cell>
          <cell r="N55">
            <v>0</v>
          </cell>
          <cell r="O55" t="str">
            <v/>
          </cell>
          <cell r="P55" t="str">
            <v/>
          </cell>
          <cell r="Q55">
            <v>0</v>
          </cell>
          <cell r="R55" t="str">
            <v/>
          </cell>
          <cell r="S55">
            <v>0</v>
          </cell>
          <cell r="T55" t="str">
            <v/>
          </cell>
          <cell r="U55" t="str">
            <v/>
          </cell>
          <cell r="V55">
            <v>0</v>
          </cell>
          <cell r="W55" t="str">
            <v/>
          </cell>
          <cell r="X55">
            <v>0</v>
          </cell>
        </row>
        <row r="56">
          <cell r="B56">
            <v>5</v>
          </cell>
          <cell r="C56" t="str">
            <v>CONSORCIO VIAS COLOMBIA</v>
          </cell>
          <cell r="D56">
            <v>1</v>
          </cell>
          <cell r="E56">
            <v>59417730419.520004</v>
          </cell>
          <cell r="F56">
            <v>78744649874.759995</v>
          </cell>
          <cell r="G56">
            <v>24604033580.68</v>
          </cell>
          <cell r="H56">
            <v>34028787063.959999</v>
          </cell>
          <cell r="I56">
            <v>44715862810.799995</v>
          </cell>
          <cell r="J56">
            <v>6981773629.3899994</v>
          </cell>
          <cell r="K56">
            <v>392456899.55000001</v>
          </cell>
          <cell r="L56">
            <v>1</v>
          </cell>
          <cell r="M56">
            <v>3</v>
          </cell>
          <cell r="N56" t="str">
            <v xml:space="preserve"> </v>
          </cell>
          <cell r="O56">
            <v>0</v>
          </cell>
          <cell r="P56">
            <v>4167150295</v>
          </cell>
          <cell r="Q56">
            <v>2.4149589222710626</v>
          </cell>
          <cell r="R56" t="str">
            <v>HABIL</v>
          </cell>
          <cell r="S56">
            <v>0.43214094059826708</v>
          </cell>
          <cell r="T56" t="str">
            <v>HABIL</v>
          </cell>
          <cell r="U56">
            <v>0</v>
          </cell>
          <cell r="V56">
            <v>17.789911802787667</v>
          </cell>
          <cell r="W56" t="str">
            <v>HABIL</v>
          </cell>
          <cell r="X56" t="str">
            <v>HABIL</v>
          </cell>
        </row>
        <row r="57">
          <cell r="B57">
            <v>5.0999999999999996</v>
          </cell>
          <cell r="C57" t="str">
            <v>JV INGENIERIA Y CONSTRUCCIONES S.A.S.</v>
          </cell>
          <cell r="D57">
            <v>0.6</v>
          </cell>
          <cell r="E57">
            <v>3957725352</v>
          </cell>
          <cell r="F57">
            <v>4961731607</v>
          </cell>
          <cell r="G57">
            <v>659861429</v>
          </cell>
          <cell r="H57">
            <v>1974861729</v>
          </cell>
          <cell r="I57">
            <v>2986869878</v>
          </cell>
          <cell r="J57">
            <v>661240469</v>
          </cell>
          <cell r="K57">
            <v>49384693</v>
          </cell>
          <cell r="L57">
            <v>0</v>
          </cell>
          <cell r="M57" t="str">
            <v/>
          </cell>
          <cell r="N57" t="str">
            <v xml:space="preserve"> </v>
          </cell>
          <cell r="O57" t="str">
            <v/>
          </cell>
          <cell r="P57" t="str">
            <v/>
          </cell>
          <cell r="Q57">
            <v>0</v>
          </cell>
          <cell r="R57" t="str">
            <v/>
          </cell>
          <cell r="S57">
            <v>0</v>
          </cell>
          <cell r="T57" t="str">
            <v/>
          </cell>
          <cell r="U57" t="str">
            <v/>
          </cell>
          <cell r="V57">
            <v>0</v>
          </cell>
          <cell r="W57" t="str">
            <v/>
          </cell>
          <cell r="X57">
            <v>0</v>
          </cell>
        </row>
        <row r="58">
          <cell r="B58">
            <v>5.1999999999999993</v>
          </cell>
          <cell r="C58" t="str">
            <v>EXCAVACIONES JOBEPA SL SUCURSAL COLOMBIA</v>
          </cell>
          <cell r="D58">
            <v>0.2</v>
          </cell>
          <cell r="E58">
            <v>43457818842.730003</v>
          </cell>
          <cell r="F58">
            <v>60509261798.559998</v>
          </cell>
          <cell r="G58">
            <v>16688970523.41</v>
          </cell>
          <cell r="H58">
            <v>22825025240.080002</v>
          </cell>
          <cell r="I58">
            <v>37684236558.479996</v>
          </cell>
          <cell r="J58">
            <v>5893424431.3599997</v>
          </cell>
          <cell r="K58">
            <v>306012188.12</v>
          </cell>
          <cell r="L58">
            <v>0</v>
          </cell>
          <cell r="M58" t="str">
            <v/>
          </cell>
          <cell r="N58" t="str">
            <v xml:space="preserve"> </v>
          </cell>
          <cell r="O58" t="str">
            <v/>
          </cell>
          <cell r="P58" t="str">
            <v/>
          </cell>
          <cell r="Q58">
            <v>0</v>
          </cell>
          <cell r="R58" t="str">
            <v/>
          </cell>
          <cell r="S58">
            <v>0</v>
          </cell>
          <cell r="T58" t="str">
            <v/>
          </cell>
          <cell r="U58" t="str">
            <v/>
          </cell>
          <cell r="V58">
            <v>0</v>
          </cell>
          <cell r="W58" t="str">
            <v/>
          </cell>
          <cell r="X58">
            <v>0</v>
          </cell>
        </row>
        <row r="59">
          <cell r="B59">
            <v>5.2999999999999989</v>
          </cell>
          <cell r="C59" t="str">
            <v>VIALOBRA SL SUCURSAL COLOMBIA</v>
          </cell>
          <cell r="D59">
            <v>0.2</v>
          </cell>
          <cell r="E59">
            <v>12002186224.790001</v>
          </cell>
          <cell r="F59">
            <v>13273656469.200001</v>
          </cell>
          <cell r="G59">
            <v>7255201628.2700005</v>
          </cell>
          <cell r="H59">
            <v>9228900094.8799992</v>
          </cell>
          <cell r="I59">
            <v>4044756374.3200016</v>
          </cell>
          <cell r="J59">
            <v>427108729.02999997</v>
          </cell>
          <cell r="K59">
            <v>37060018.43</v>
          </cell>
          <cell r="L59">
            <v>0</v>
          </cell>
          <cell r="M59" t="str">
            <v/>
          </cell>
          <cell r="N59">
            <v>0</v>
          </cell>
          <cell r="O59" t="str">
            <v/>
          </cell>
          <cell r="P59" t="str">
            <v/>
          </cell>
          <cell r="Q59">
            <v>0</v>
          </cell>
          <cell r="R59" t="str">
            <v/>
          </cell>
          <cell r="S59">
            <v>0</v>
          </cell>
          <cell r="T59" t="str">
            <v/>
          </cell>
          <cell r="U59" t="str">
            <v/>
          </cell>
          <cell r="V59">
            <v>0</v>
          </cell>
          <cell r="W59" t="str">
            <v/>
          </cell>
          <cell r="X59">
            <v>0</v>
          </cell>
        </row>
        <row r="60">
          <cell r="B60" t="str">
            <v/>
          </cell>
          <cell r="C60">
            <v>0</v>
          </cell>
          <cell r="D60">
            <v>0</v>
          </cell>
          <cell r="E60" t="str">
            <v/>
          </cell>
          <cell r="F60">
            <v>0</v>
          </cell>
          <cell r="G60" t="str">
            <v/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 t="str">
            <v/>
          </cell>
          <cell r="N60">
            <v>0</v>
          </cell>
          <cell r="O60" t="str">
            <v/>
          </cell>
          <cell r="P60" t="str">
            <v/>
          </cell>
          <cell r="Q60">
            <v>0</v>
          </cell>
          <cell r="R60" t="str">
            <v/>
          </cell>
          <cell r="S60">
            <v>0</v>
          </cell>
          <cell r="T60" t="str">
            <v/>
          </cell>
          <cell r="U60" t="str">
            <v/>
          </cell>
          <cell r="V60">
            <v>0</v>
          </cell>
          <cell r="W60" t="str">
            <v/>
          </cell>
          <cell r="X60">
            <v>0</v>
          </cell>
        </row>
        <row r="61">
          <cell r="B61" t="str">
            <v/>
          </cell>
          <cell r="C61">
            <v>0</v>
          </cell>
          <cell r="D61">
            <v>0</v>
          </cell>
          <cell r="E61" t="str">
            <v/>
          </cell>
          <cell r="F61">
            <v>0</v>
          </cell>
          <cell r="G61" t="str">
            <v/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 t="str">
            <v/>
          </cell>
          <cell r="N61">
            <v>0</v>
          </cell>
          <cell r="O61" t="str">
            <v/>
          </cell>
          <cell r="P61" t="str">
            <v/>
          </cell>
          <cell r="Q61">
            <v>0</v>
          </cell>
          <cell r="R61" t="str">
            <v/>
          </cell>
          <cell r="S61">
            <v>0</v>
          </cell>
          <cell r="T61" t="str">
            <v/>
          </cell>
          <cell r="U61" t="str">
            <v/>
          </cell>
          <cell r="V61">
            <v>0</v>
          </cell>
          <cell r="W61" t="str">
            <v/>
          </cell>
          <cell r="X61">
            <v>0</v>
          </cell>
        </row>
        <row r="62">
          <cell r="B62" t="str">
            <v/>
          </cell>
          <cell r="C62">
            <v>0</v>
          </cell>
          <cell r="D62">
            <v>0</v>
          </cell>
          <cell r="E62" t="str">
            <v/>
          </cell>
          <cell r="F62">
            <v>0</v>
          </cell>
          <cell r="G62" t="str">
            <v/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 t="str">
            <v/>
          </cell>
          <cell r="N62">
            <v>0</v>
          </cell>
          <cell r="O62" t="str">
            <v/>
          </cell>
          <cell r="P62" t="str">
            <v/>
          </cell>
          <cell r="Q62">
            <v>0</v>
          </cell>
          <cell r="R62" t="str">
            <v/>
          </cell>
          <cell r="S62">
            <v>0</v>
          </cell>
          <cell r="T62" t="str">
            <v/>
          </cell>
          <cell r="U62" t="str">
            <v/>
          </cell>
          <cell r="V62">
            <v>0</v>
          </cell>
          <cell r="W62" t="str">
            <v/>
          </cell>
          <cell r="X62">
            <v>0</v>
          </cell>
        </row>
        <row r="63">
          <cell r="B63" t="str">
            <v/>
          </cell>
          <cell r="C63">
            <v>0</v>
          </cell>
          <cell r="D63">
            <v>0</v>
          </cell>
          <cell r="E63" t="str">
            <v/>
          </cell>
          <cell r="F63">
            <v>0</v>
          </cell>
          <cell r="G63" t="str">
            <v/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 t="str">
            <v/>
          </cell>
          <cell r="N63">
            <v>0</v>
          </cell>
          <cell r="O63" t="str">
            <v/>
          </cell>
          <cell r="P63" t="str">
            <v/>
          </cell>
          <cell r="Q63">
            <v>0</v>
          </cell>
          <cell r="R63" t="str">
            <v/>
          </cell>
          <cell r="S63">
            <v>0</v>
          </cell>
          <cell r="T63" t="str">
            <v/>
          </cell>
          <cell r="U63" t="str">
            <v/>
          </cell>
          <cell r="V63">
            <v>0</v>
          </cell>
          <cell r="W63" t="str">
            <v/>
          </cell>
          <cell r="X63">
            <v>0</v>
          </cell>
        </row>
        <row r="64">
          <cell r="B64" t="str">
            <v/>
          </cell>
          <cell r="C64">
            <v>0</v>
          </cell>
          <cell r="D64">
            <v>0</v>
          </cell>
          <cell r="E64" t="str">
            <v/>
          </cell>
          <cell r="F64">
            <v>0</v>
          </cell>
          <cell r="G64" t="str">
            <v/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 t="str">
            <v/>
          </cell>
          <cell r="N64">
            <v>0</v>
          </cell>
          <cell r="O64" t="str">
            <v/>
          </cell>
          <cell r="P64" t="str">
            <v/>
          </cell>
          <cell r="Q64">
            <v>0</v>
          </cell>
          <cell r="R64" t="str">
            <v/>
          </cell>
          <cell r="S64">
            <v>0</v>
          </cell>
          <cell r="T64" t="str">
            <v/>
          </cell>
          <cell r="U64" t="str">
            <v/>
          </cell>
          <cell r="V64">
            <v>0</v>
          </cell>
          <cell r="W64" t="str">
            <v/>
          </cell>
          <cell r="X64">
            <v>0</v>
          </cell>
        </row>
        <row r="65">
          <cell r="B65" t="str">
            <v/>
          </cell>
          <cell r="C65">
            <v>0</v>
          </cell>
          <cell r="D65">
            <v>0</v>
          </cell>
          <cell r="E65" t="str">
            <v/>
          </cell>
          <cell r="F65">
            <v>0</v>
          </cell>
          <cell r="G65" t="str">
            <v/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 t="str">
            <v/>
          </cell>
          <cell r="N65">
            <v>0</v>
          </cell>
          <cell r="O65" t="str">
            <v/>
          </cell>
          <cell r="P65" t="str">
            <v/>
          </cell>
          <cell r="Q65">
            <v>0</v>
          </cell>
          <cell r="R65" t="str">
            <v/>
          </cell>
          <cell r="S65">
            <v>0</v>
          </cell>
          <cell r="T65" t="str">
            <v/>
          </cell>
          <cell r="U65" t="str">
            <v/>
          </cell>
          <cell r="V65">
            <v>0</v>
          </cell>
          <cell r="W65" t="str">
            <v/>
          </cell>
          <cell r="X65">
            <v>0</v>
          </cell>
        </row>
        <row r="66">
          <cell r="B66" t="str">
            <v/>
          </cell>
          <cell r="C66">
            <v>0</v>
          </cell>
          <cell r="D66">
            <v>0</v>
          </cell>
          <cell r="E66" t="str">
            <v/>
          </cell>
          <cell r="F66">
            <v>0</v>
          </cell>
          <cell r="G66" t="str">
            <v/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 t="str">
            <v/>
          </cell>
          <cell r="N66">
            <v>0</v>
          </cell>
          <cell r="O66" t="str">
            <v/>
          </cell>
          <cell r="P66" t="str">
            <v/>
          </cell>
          <cell r="Q66">
            <v>0</v>
          </cell>
          <cell r="R66" t="str">
            <v/>
          </cell>
          <cell r="S66">
            <v>0</v>
          </cell>
          <cell r="T66" t="str">
            <v/>
          </cell>
          <cell r="U66" t="str">
            <v/>
          </cell>
          <cell r="V66">
            <v>0</v>
          </cell>
          <cell r="W66" t="str">
            <v/>
          </cell>
          <cell r="X66">
            <v>0</v>
          </cell>
        </row>
        <row r="67">
          <cell r="B67">
            <v>6</v>
          </cell>
          <cell r="C67" t="str">
            <v>CONSORCIO SALITRE BRICEÑO</v>
          </cell>
          <cell r="D67">
            <v>1</v>
          </cell>
          <cell r="E67">
            <v>13256970890</v>
          </cell>
          <cell r="F67">
            <v>20474261255</v>
          </cell>
          <cell r="G67">
            <v>10726944203</v>
          </cell>
          <cell r="H67">
            <v>11556143093</v>
          </cell>
          <cell r="I67">
            <v>8918118162</v>
          </cell>
          <cell r="J67">
            <v>1486974136</v>
          </cell>
          <cell r="K67">
            <v>136865617</v>
          </cell>
          <cell r="L67">
            <v>1</v>
          </cell>
          <cell r="M67">
            <v>3</v>
          </cell>
          <cell r="N67" t="str">
            <v xml:space="preserve"> </v>
          </cell>
          <cell r="O67">
            <v>0</v>
          </cell>
          <cell r="P67">
            <v>4167150295</v>
          </cell>
          <cell r="Q67">
            <v>1.2358571685580717</v>
          </cell>
          <cell r="R67" t="str">
            <v>HABIL</v>
          </cell>
          <cell r="S67">
            <v>0.56442295763798978</v>
          </cell>
          <cell r="T67" t="str">
            <v>HABIL</v>
          </cell>
          <cell r="U67">
            <v>0</v>
          </cell>
          <cell r="V67">
            <v>10.864482757565035</v>
          </cell>
          <cell r="W67" t="str">
            <v>HABIL</v>
          </cell>
          <cell r="X67" t="str">
            <v>HABIL</v>
          </cell>
        </row>
        <row r="68">
          <cell r="B68">
            <v>6.1</v>
          </cell>
          <cell r="C68" t="str">
            <v>GEOCING S.A.S.</v>
          </cell>
          <cell r="D68">
            <v>0.5</v>
          </cell>
          <cell r="E68">
            <v>3391878042</v>
          </cell>
          <cell r="F68">
            <v>4666016102</v>
          </cell>
          <cell r="G68">
            <v>1976694597</v>
          </cell>
          <cell r="H68">
            <v>2769323817</v>
          </cell>
          <cell r="I68">
            <v>1896692285</v>
          </cell>
          <cell r="J68">
            <v>982464382</v>
          </cell>
          <cell r="K68">
            <v>113248139</v>
          </cell>
          <cell r="L68">
            <v>0</v>
          </cell>
          <cell r="M68" t="str">
            <v/>
          </cell>
          <cell r="N68" t="str">
            <v xml:space="preserve"> </v>
          </cell>
          <cell r="O68" t="str">
            <v/>
          </cell>
          <cell r="P68" t="str">
            <v/>
          </cell>
          <cell r="Q68">
            <v>0</v>
          </cell>
          <cell r="R68" t="str">
            <v/>
          </cell>
          <cell r="S68">
            <v>0</v>
          </cell>
          <cell r="T68" t="str">
            <v/>
          </cell>
          <cell r="U68" t="str">
            <v/>
          </cell>
          <cell r="V68">
            <v>0</v>
          </cell>
          <cell r="W68" t="str">
            <v/>
          </cell>
          <cell r="X68">
            <v>0</v>
          </cell>
        </row>
        <row r="69">
          <cell r="B69">
            <v>6.1999999999999993</v>
          </cell>
          <cell r="C69" t="str">
            <v>URBAMED INFRAESTRUCTURAS SLU</v>
          </cell>
          <cell r="D69">
            <v>0.5</v>
          </cell>
          <cell r="E69">
            <v>9865092848</v>
          </cell>
          <cell r="F69">
            <v>15808245153</v>
          </cell>
          <cell r="G69">
            <v>8750249606</v>
          </cell>
          <cell r="H69">
            <v>8786819276</v>
          </cell>
          <cell r="I69">
            <v>7021425877</v>
          </cell>
          <cell r="J69">
            <v>504509754</v>
          </cell>
          <cell r="K69">
            <v>23617478</v>
          </cell>
          <cell r="L69">
            <v>0</v>
          </cell>
          <cell r="M69" t="str">
            <v/>
          </cell>
          <cell r="N69" t="str">
            <v xml:space="preserve"> </v>
          </cell>
          <cell r="O69" t="str">
            <v/>
          </cell>
          <cell r="P69" t="str">
            <v/>
          </cell>
          <cell r="Q69">
            <v>0</v>
          </cell>
          <cell r="R69" t="str">
            <v/>
          </cell>
          <cell r="S69">
            <v>0</v>
          </cell>
          <cell r="T69" t="str">
            <v/>
          </cell>
          <cell r="U69" t="str">
            <v/>
          </cell>
          <cell r="V69">
            <v>0</v>
          </cell>
          <cell r="W69" t="str">
            <v/>
          </cell>
          <cell r="X69">
            <v>0</v>
          </cell>
        </row>
        <row r="70">
          <cell r="B70" t="str">
            <v/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 t="str">
            <v/>
          </cell>
          <cell r="N70">
            <v>0</v>
          </cell>
          <cell r="O70" t="str">
            <v/>
          </cell>
          <cell r="P70" t="str">
            <v/>
          </cell>
          <cell r="Q70">
            <v>0</v>
          </cell>
          <cell r="R70" t="str">
            <v/>
          </cell>
          <cell r="S70">
            <v>0</v>
          </cell>
          <cell r="T70" t="str">
            <v/>
          </cell>
          <cell r="U70" t="str">
            <v/>
          </cell>
          <cell r="V70">
            <v>0</v>
          </cell>
          <cell r="W70" t="str">
            <v/>
          </cell>
          <cell r="X70">
            <v>0</v>
          </cell>
        </row>
        <row r="71">
          <cell r="B71" t="str">
            <v/>
          </cell>
          <cell r="C71">
            <v>0</v>
          </cell>
          <cell r="D71">
            <v>0</v>
          </cell>
          <cell r="E71" t="str">
            <v/>
          </cell>
          <cell r="F71">
            <v>0</v>
          </cell>
          <cell r="G71" t="str">
            <v/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 t="str">
            <v/>
          </cell>
          <cell r="N71">
            <v>0</v>
          </cell>
          <cell r="O71" t="str">
            <v/>
          </cell>
          <cell r="P71" t="str">
            <v/>
          </cell>
          <cell r="Q71">
            <v>0</v>
          </cell>
          <cell r="R71" t="str">
            <v/>
          </cell>
          <cell r="S71">
            <v>0</v>
          </cell>
          <cell r="T71" t="str">
            <v/>
          </cell>
          <cell r="U71" t="str">
            <v/>
          </cell>
          <cell r="V71">
            <v>0</v>
          </cell>
          <cell r="W71" t="str">
            <v/>
          </cell>
          <cell r="X71">
            <v>0</v>
          </cell>
        </row>
        <row r="72">
          <cell r="B72" t="str">
            <v/>
          </cell>
          <cell r="C72">
            <v>0</v>
          </cell>
          <cell r="D72">
            <v>0</v>
          </cell>
          <cell r="E72" t="str">
            <v/>
          </cell>
          <cell r="F72">
            <v>0</v>
          </cell>
          <cell r="G72" t="str">
            <v/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 t="str">
            <v/>
          </cell>
          <cell r="N72">
            <v>0</v>
          </cell>
          <cell r="O72" t="str">
            <v/>
          </cell>
          <cell r="P72" t="str">
            <v/>
          </cell>
          <cell r="Q72">
            <v>0</v>
          </cell>
          <cell r="R72" t="str">
            <v/>
          </cell>
          <cell r="S72">
            <v>0</v>
          </cell>
          <cell r="T72" t="str">
            <v/>
          </cell>
          <cell r="U72" t="str">
            <v/>
          </cell>
          <cell r="V72">
            <v>0</v>
          </cell>
          <cell r="W72" t="str">
            <v/>
          </cell>
          <cell r="X72">
            <v>0</v>
          </cell>
        </row>
        <row r="73">
          <cell r="B73" t="str">
            <v/>
          </cell>
          <cell r="C73">
            <v>0</v>
          </cell>
          <cell r="D73">
            <v>0</v>
          </cell>
          <cell r="E73" t="str">
            <v/>
          </cell>
          <cell r="F73">
            <v>0</v>
          </cell>
          <cell r="G73" t="str">
            <v/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 t="str">
            <v/>
          </cell>
          <cell r="N73">
            <v>0</v>
          </cell>
          <cell r="O73" t="str">
            <v/>
          </cell>
          <cell r="P73" t="str">
            <v/>
          </cell>
          <cell r="Q73">
            <v>0</v>
          </cell>
          <cell r="R73" t="str">
            <v/>
          </cell>
          <cell r="S73">
            <v>0</v>
          </cell>
          <cell r="T73" t="str">
            <v/>
          </cell>
          <cell r="U73" t="str">
            <v/>
          </cell>
          <cell r="V73">
            <v>0</v>
          </cell>
          <cell r="W73" t="str">
            <v/>
          </cell>
          <cell r="X73">
            <v>0</v>
          </cell>
        </row>
        <row r="74">
          <cell r="B74" t="str">
            <v/>
          </cell>
          <cell r="C74">
            <v>0</v>
          </cell>
          <cell r="D74">
            <v>0</v>
          </cell>
          <cell r="E74" t="str">
            <v/>
          </cell>
          <cell r="F74">
            <v>0</v>
          </cell>
          <cell r="G74" t="str">
            <v/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 t="str">
            <v/>
          </cell>
          <cell r="N74">
            <v>0</v>
          </cell>
          <cell r="O74" t="str">
            <v/>
          </cell>
          <cell r="P74" t="str">
            <v/>
          </cell>
          <cell r="Q74">
            <v>0</v>
          </cell>
          <cell r="R74" t="str">
            <v/>
          </cell>
          <cell r="S74">
            <v>0</v>
          </cell>
          <cell r="T74" t="str">
            <v/>
          </cell>
          <cell r="U74" t="str">
            <v/>
          </cell>
          <cell r="V74">
            <v>0</v>
          </cell>
          <cell r="W74" t="str">
            <v/>
          </cell>
          <cell r="X74">
            <v>0</v>
          </cell>
        </row>
        <row r="75">
          <cell r="B75" t="str">
            <v/>
          </cell>
          <cell r="C75">
            <v>0</v>
          </cell>
          <cell r="D75">
            <v>0</v>
          </cell>
          <cell r="E75" t="str">
            <v/>
          </cell>
          <cell r="F75">
            <v>0</v>
          </cell>
          <cell r="G75" t="str">
            <v/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 t="str">
            <v/>
          </cell>
          <cell r="N75">
            <v>0</v>
          </cell>
          <cell r="O75" t="str">
            <v/>
          </cell>
          <cell r="P75" t="str">
            <v/>
          </cell>
          <cell r="Q75">
            <v>0</v>
          </cell>
          <cell r="R75" t="str">
            <v/>
          </cell>
          <cell r="S75">
            <v>0</v>
          </cell>
          <cell r="T75" t="str">
            <v/>
          </cell>
          <cell r="U75" t="str">
            <v/>
          </cell>
          <cell r="V75">
            <v>0</v>
          </cell>
          <cell r="W75" t="str">
            <v/>
          </cell>
          <cell r="X75">
            <v>0</v>
          </cell>
        </row>
        <row r="76">
          <cell r="B76" t="str">
            <v/>
          </cell>
          <cell r="C76">
            <v>0</v>
          </cell>
          <cell r="D76">
            <v>0</v>
          </cell>
          <cell r="E76" t="str">
            <v/>
          </cell>
          <cell r="F76">
            <v>0</v>
          </cell>
          <cell r="G76" t="str">
            <v/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 t="str">
            <v/>
          </cell>
          <cell r="N76">
            <v>0</v>
          </cell>
          <cell r="O76" t="str">
            <v/>
          </cell>
          <cell r="P76" t="str">
            <v/>
          </cell>
          <cell r="Q76">
            <v>0</v>
          </cell>
          <cell r="R76" t="str">
            <v/>
          </cell>
          <cell r="S76">
            <v>0</v>
          </cell>
          <cell r="T76" t="str">
            <v/>
          </cell>
          <cell r="U76" t="str">
            <v/>
          </cell>
          <cell r="V76">
            <v>0</v>
          </cell>
          <cell r="W76" t="str">
            <v/>
          </cell>
          <cell r="X76">
            <v>0</v>
          </cell>
        </row>
        <row r="77">
          <cell r="B77" t="str">
            <v/>
          </cell>
          <cell r="C77">
            <v>0</v>
          </cell>
          <cell r="D77">
            <v>0</v>
          </cell>
          <cell r="E77" t="str">
            <v/>
          </cell>
          <cell r="F77">
            <v>0</v>
          </cell>
          <cell r="G77" t="str">
            <v/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 t="str">
            <v/>
          </cell>
          <cell r="N77">
            <v>0</v>
          </cell>
          <cell r="O77" t="str">
            <v/>
          </cell>
          <cell r="P77" t="str">
            <v/>
          </cell>
          <cell r="Q77">
            <v>0</v>
          </cell>
          <cell r="R77" t="str">
            <v/>
          </cell>
          <cell r="S77">
            <v>0</v>
          </cell>
          <cell r="T77" t="str">
            <v/>
          </cell>
          <cell r="U77" t="str">
            <v/>
          </cell>
          <cell r="V77">
            <v>0</v>
          </cell>
          <cell r="W77" t="str">
            <v/>
          </cell>
          <cell r="X77">
            <v>0</v>
          </cell>
        </row>
        <row r="78">
          <cell r="B78">
            <v>7</v>
          </cell>
          <cell r="C78" t="str">
            <v>CONSORCIO AC - AINCOL</v>
          </cell>
          <cell r="D78">
            <v>1</v>
          </cell>
          <cell r="E78">
            <v>13643706289</v>
          </cell>
          <cell r="F78">
            <v>14084106289</v>
          </cell>
          <cell r="G78">
            <v>288376786</v>
          </cell>
          <cell r="H78">
            <v>331613315</v>
          </cell>
          <cell r="I78">
            <v>13752492974</v>
          </cell>
          <cell r="J78">
            <v>1549471378</v>
          </cell>
          <cell r="K78">
            <v>14086949</v>
          </cell>
          <cell r="L78">
            <v>1</v>
          </cell>
          <cell r="M78">
            <v>3</v>
          </cell>
          <cell r="N78" t="str">
            <v xml:space="preserve"> </v>
          </cell>
          <cell r="O78">
            <v>0</v>
          </cell>
          <cell r="P78">
            <v>4167150295</v>
          </cell>
          <cell r="Q78">
            <v>47.312082495433593</v>
          </cell>
          <cell r="R78" t="str">
            <v>HABIL</v>
          </cell>
          <cell r="S78">
            <v>2.3545215308336417E-2</v>
          </cell>
          <cell r="T78" t="str">
            <v>HABIL</v>
          </cell>
          <cell r="U78">
            <v>0</v>
          </cell>
          <cell r="V78">
            <v>109.99339729277078</v>
          </cell>
          <cell r="W78" t="str">
            <v>HABIL</v>
          </cell>
          <cell r="X78" t="str">
            <v>HABIL</v>
          </cell>
        </row>
        <row r="79">
          <cell r="B79">
            <v>7.1</v>
          </cell>
          <cell r="C79" t="str">
            <v>AINCOL S.A.S.</v>
          </cell>
          <cell r="D79">
            <v>0.3</v>
          </cell>
          <cell r="E79">
            <v>10748663079</v>
          </cell>
          <cell r="F79">
            <v>11189063079</v>
          </cell>
          <cell r="G79">
            <v>235415000</v>
          </cell>
          <cell r="H79">
            <v>235415000</v>
          </cell>
          <cell r="I79">
            <v>10953648079</v>
          </cell>
          <cell r="J79">
            <v>1365506080</v>
          </cell>
          <cell r="K79">
            <v>9368521</v>
          </cell>
          <cell r="L79">
            <v>0</v>
          </cell>
          <cell r="M79" t="str">
            <v/>
          </cell>
          <cell r="N79" t="str">
            <v xml:space="preserve"> </v>
          </cell>
          <cell r="O79" t="str">
            <v/>
          </cell>
          <cell r="P79" t="str">
            <v/>
          </cell>
          <cell r="Q79">
            <v>0</v>
          </cell>
          <cell r="R79" t="str">
            <v/>
          </cell>
          <cell r="S79">
            <v>0</v>
          </cell>
          <cell r="T79" t="str">
            <v/>
          </cell>
          <cell r="U79" t="str">
            <v/>
          </cell>
          <cell r="V79">
            <v>0</v>
          </cell>
          <cell r="W79" t="str">
            <v/>
          </cell>
          <cell r="X79">
            <v>0</v>
          </cell>
        </row>
        <row r="80">
          <cell r="B80">
            <v>7.1999999999999993</v>
          </cell>
          <cell r="C80" t="str">
            <v>AC INGENIERIA Y CONSTRUCCIONES S.A.S.</v>
          </cell>
          <cell r="D80">
            <v>0.7</v>
          </cell>
          <cell r="E80">
            <v>2895043210</v>
          </cell>
          <cell r="F80">
            <v>2895043210</v>
          </cell>
          <cell r="G80">
            <v>52961786</v>
          </cell>
          <cell r="H80">
            <v>96198315</v>
          </cell>
          <cell r="I80">
            <v>2798844895</v>
          </cell>
          <cell r="J80">
            <v>183965298</v>
          </cell>
          <cell r="K80">
            <v>4718428</v>
          </cell>
          <cell r="L80">
            <v>0</v>
          </cell>
          <cell r="M80" t="str">
            <v/>
          </cell>
          <cell r="N80" t="str">
            <v xml:space="preserve"> </v>
          </cell>
          <cell r="O80" t="str">
            <v/>
          </cell>
          <cell r="P80" t="str">
            <v/>
          </cell>
          <cell r="Q80">
            <v>0</v>
          </cell>
          <cell r="R80" t="str">
            <v/>
          </cell>
          <cell r="S80">
            <v>0</v>
          </cell>
          <cell r="T80" t="str">
            <v/>
          </cell>
          <cell r="U80" t="str">
            <v/>
          </cell>
          <cell r="V80">
            <v>0</v>
          </cell>
          <cell r="W80" t="str">
            <v/>
          </cell>
          <cell r="X80">
            <v>0</v>
          </cell>
        </row>
        <row r="81">
          <cell r="B81" t="str">
            <v/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/>
          </cell>
          <cell r="N81">
            <v>0</v>
          </cell>
          <cell r="O81" t="str">
            <v/>
          </cell>
          <cell r="P81" t="str">
            <v/>
          </cell>
          <cell r="Q81">
            <v>0</v>
          </cell>
          <cell r="R81" t="str">
            <v/>
          </cell>
          <cell r="S81">
            <v>0</v>
          </cell>
          <cell r="T81" t="str">
            <v/>
          </cell>
          <cell r="U81" t="str">
            <v/>
          </cell>
          <cell r="V81">
            <v>0</v>
          </cell>
          <cell r="W81" t="str">
            <v/>
          </cell>
          <cell r="X81">
            <v>0</v>
          </cell>
        </row>
        <row r="82">
          <cell r="B82" t="str">
            <v/>
          </cell>
          <cell r="C82">
            <v>0</v>
          </cell>
          <cell r="D82">
            <v>0</v>
          </cell>
          <cell r="E82" t="str">
            <v/>
          </cell>
          <cell r="F82">
            <v>0</v>
          </cell>
          <cell r="G82" t="str">
            <v/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/>
          </cell>
          <cell r="N82">
            <v>0</v>
          </cell>
          <cell r="O82" t="str">
            <v/>
          </cell>
          <cell r="P82" t="str">
            <v/>
          </cell>
          <cell r="Q82">
            <v>0</v>
          </cell>
          <cell r="R82" t="str">
            <v/>
          </cell>
          <cell r="S82">
            <v>0</v>
          </cell>
          <cell r="T82" t="str">
            <v/>
          </cell>
          <cell r="U82" t="str">
            <v/>
          </cell>
          <cell r="V82">
            <v>0</v>
          </cell>
          <cell r="W82" t="str">
            <v/>
          </cell>
          <cell r="X82">
            <v>0</v>
          </cell>
        </row>
        <row r="83">
          <cell r="B83" t="str">
            <v/>
          </cell>
          <cell r="C83">
            <v>0</v>
          </cell>
          <cell r="D83">
            <v>0</v>
          </cell>
          <cell r="E83" t="str">
            <v/>
          </cell>
          <cell r="F83">
            <v>0</v>
          </cell>
          <cell r="G83" t="str">
            <v/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 t="str">
            <v/>
          </cell>
          <cell r="N83">
            <v>0</v>
          </cell>
          <cell r="O83" t="str">
            <v/>
          </cell>
          <cell r="P83" t="str">
            <v/>
          </cell>
          <cell r="Q83">
            <v>0</v>
          </cell>
          <cell r="R83" t="str">
            <v/>
          </cell>
          <cell r="S83">
            <v>0</v>
          </cell>
          <cell r="T83" t="str">
            <v/>
          </cell>
          <cell r="U83" t="str">
            <v/>
          </cell>
          <cell r="V83">
            <v>0</v>
          </cell>
          <cell r="W83" t="str">
            <v/>
          </cell>
          <cell r="X83">
            <v>0</v>
          </cell>
        </row>
        <row r="84">
          <cell r="B84" t="str">
            <v/>
          </cell>
          <cell r="C84">
            <v>0</v>
          </cell>
          <cell r="D84">
            <v>0</v>
          </cell>
          <cell r="E84" t="str">
            <v/>
          </cell>
          <cell r="F84">
            <v>0</v>
          </cell>
          <cell r="G84" t="str">
            <v/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 t="str">
            <v/>
          </cell>
          <cell r="N84">
            <v>0</v>
          </cell>
          <cell r="O84" t="str">
            <v/>
          </cell>
          <cell r="P84" t="str">
            <v/>
          </cell>
          <cell r="Q84">
            <v>0</v>
          </cell>
          <cell r="R84" t="str">
            <v/>
          </cell>
          <cell r="S84">
            <v>0</v>
          </cell>
          <cell r="T84" t="str">
            <v/>
          </cell>
          <cell r="U84" t="str">
            <v/>
          </cell>
          <cell r="V84">
            <v>0</v>
          </cell>
          <cell r="W84" t="str">
            <v/>
          </cell>
          <cell r="X84">
            <v>0</v>
          </cell>
        </row>
        <row r="85">
          <cell r="B85" t="str">
            <v/>
          </cell>
          <cell r="C85">
            <v>0</v>
          </cell>
          <cell r="D85">
            <v>0</v>
          </cell>
          <cell r="E85" t="str">
            <v/>
          </cell>
          <cell r="F85">
            <v>0</v>
          </cell>
          <cell r="G85" t="str">
            <v/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 t="str">
            <v/>
          </cell>
          <cell r="N85">
            <v>0</v>
          </cell>
          <cell r="O85" t="str">
            <v/>
          </cell>
          <cell r="P85" t="str">
            <v/>
          </cell>
          <cell r="Q85">
            <v>0</v>
          </cell>
          <cell r="R85" t="str">
            <v/>
          </cell>
          <cell r="S85">
            <v>0</v>
          </cell>
          <cell r="T85" t="str">
            <v/>
          </cell>
          <cell r="U85" t="str">
            <v/>
          </cell>
          <cell r="V85">
            <v>0</v>
          </cell>
          <cell r="W85" t="str">
            <v/>
          </cell>
          <cell r="X85">
            <v>0</v>
          </cell>
        </row>
        <row r="86">
          <cell r="B86" t="str">
            <v/>
          </cell>
          <cell r="C86">
            <v>0</v>
          </cell>
          <cell r="D86">
            <v>0</v>
          </cell>
          <cell r="E86" t="str">
            <v/>
          </cell>
          <cell r="F86">
            <v>0</v>
          </cell>
          <cell r="G86" t="str">
            <v/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 t="str">
            <v/>
          </cell>
          <cell r="N86">
            <v>0</v>
          </cell>
          <cell r="O86" t="str">
            <v/>
          </cell>
          <cell r="P86" t="str">
            <v/>
          </cell>
          <cell r="Q86">
            <v>0</v>
          </cell>
          <cell r="R86" t="str">
            <v/>
          </cell>
          <cell r="S86">
            <v>0</v>
          </cell>
          <cell r="T86" t="str">
            <v/>
          </cell>
          <cell r="U86" t="str">
            <v/>
          </cell>
          <cell r="V86">
            <v>0</v>
          </cell>
          <cell r="W86" t="str">
            <v/>
          </cell>
          <cell r="X86">
            <v>0</v>
          </cell>
        </row>
        <row r="87">
          <cell r="B87" t="str">
            <v/>
          </cell>
          <cell r="C87">
            <v>0</v>
          </cell>
          <cell r="D87">
            <v>0</v>
          </cell>
          <cell r="E87" t="str">
            <v/>
          </cell>
          <cell r="F87">
            <v>0</v>
          </cell>
          <cell r="G87" t="str">
            <v/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 t="str">
            <v/>
          </cell>
          <cell r="N87">
            <v>0</v>
          </cell>
          <cell r="O87" t="str">
            <v/>
          </cell>
          <cell r="P87" t="str">
            <v/>
          </cell>
          <cell r="Q87">
            <v>0</v>
          </cell>
          <cell r="R87" t="str">
            <v/>
          </cell>
          <cell r="S87">
            <v>0</v>
          </cell>
          <cell r="T87" t="str">
            <v/>
          </cell>
          <cell r="U87" t="str">
            <v/>
          </cell>
          <cell r="V87">
            <v>0</v>
          </cell>
          <cell r="W87" t="str">
            <v/>
          </cell>
          <cell r="X87">
            <v>0</v>
          </cell>
        </row>
        <row r="88">
          <cell r="B88" t="str">
            <v/>
          </cell>
          <cell r="C88">
            <v>0</v>
          </cell>
          <cell r="D88">
            <v>0</v>
          </cell>
          <cell r="E88" t="str">
            <v/>
          </cell>
          <cell r="F88">
            <v>0</v>
          </cell>
          <cell r="G88" t="str">
            <v/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 t="str">
            <v/>
          </cell>
          <cell r="N88">
            <v>0</v>
          </cell>
          <cell r="O88" t="str">
            <v/>
          </cell>
          <cell r="P88" t="str">
            <v/>
          </cell>
          <cell r="Q88">
            <v>0</v>
          </cell>
          <cell r="R88" t="str">
            <v/>
          </cell>
          <cell r="S88">
            <v>0</v>
          </cell>
          <cell r="T88" t="str">
            <v/>
          </cell>
          <cell r="U88" t="str">
            <v/>
          </cell>
          <cell r="V88">
            <v>0</v>
          </cell>
          <cell r="W88" t="str">
            <v/>
          </cell>
          <cell r="X88">
            <v>0</v>
          </cell>
        </row>
        <row r="89">
          <cell r="B89">
            <v>8</v>
          </cell>
          <cell r="C89" t="str">
            <v>CONSULTORIA Y CONSTRUCCION LTDA.</v>
          </cell>
          <cell r="D89">
            <v>1</v>
          </cell>
          <cell r="E89">
            <v>9298906000</v>
          </cell>
          <cell r="F89">
            <v>9911241000</v>
          </cell>
          <cell r="G89">
            <v>2275741000</v>
          </cell>
          <cell r="H89">
            <v>3673356000</v>
          </cell>
          <cell r="I89">
            <v>6237885000</v>
          </cell>
          <cell r="J89">
            <v>1097539000</v>
          </cell>
          <cell r="K89">
            <v>200364000</v>
          </cell>
          <cell r="L89">
            <v>1</v>
          </cell>
          <cell r="M89">
            <v>3</v>
          </cell>
          <cell r="N89" t="str">
            <v xml:space="preserve"> </v>
          </cell>
          <cell r="O89">
            <v>0</v>
          </cell>
          <cell r="P89">
            <v>4167150295</v>
          </cell>
          <cell r="Q89">
            <v>4.086100307548179</v>
          </cell>
          <cell r="R89" t="str">
            <v>HABIL</v>
          </cell>
          <cell r="S89">
            <v>0.37062523250115703</v>
          </cell>
          <cell r="T89" t="str">
            <v>HABIL</v>
          </cell>
          <cell r="U89">
            <v>0</v>
          </cell>
          <cell r="V89">
            <v>5.4777255395180768</v>
          </cell>
          <cell r="W89" t="str">
            <v>HABIL</v>
          </cell>
          <cell r="X89" t="str">
            <v>HABIL</v>
          </cell>
        </row>
        <row r="90">
          <cell r="B90">
            <v>8.1</v>
          </cell>
          <cell r="C90" t="str">
            <v>CONSULTORIA Y CONSTRUCCION LTDA.</v>
          </cell>
          <cell r="D90">
            <v>1</v>
          </cell>
          <cell r="E90">
            <v>9298906000</v>
          </cell>
          <cell r="F90">
            <v>9911241000</v>
          </cell>
          <cell r="G90">
            <v>2275741000</v>
          </cell>
          <cell r="H90">
            <v>3673356000</v>
          </cell>
          <cell r="I90">
            <v>6237885000</v>
          </cell>
          <cell r="J90">
            <v>1097539000</v>
          </cell>
          <cell r="K90">
            <v>200364000</v>
          </cell>
          <cell r="L90">
            <v>0</v>
          </cell>
          <cell r="M90" t="str">
            <v/>
          </cell>
          <cell r="N90" t="str">
            <v xml:space="preserve"> </v>
          </cell>
          <cell r="O90" t="str">
            <v/>
          </cell>
          <cell r="P90" t="str">
            <v/>
          </cell>
          <cell r="Q90">
            <v>0</v>
          </cell>
          <cell r="R90" t="str">
            <v/>
          </cell>
          <cell r="S90">
            <v>0</v>
          </cell>
          <cell r="T90" t="str">
            <v/>
          </cell>
          <cell r="U90" t="str">
            <v/>
          </cell>
          <cell r="V90">
            <v>0</v>
          </cell>
          <cell r="W90" t="str">
            <v/>
          </cell>
          <cell r="X90">
            <v>0</v>
          </cell>
        </row>
        <row r="91">
          <cell r="B91" t="str">
            <v/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 t="str">
            <v/>
          </cell>
          <cell r="N91" t="str">
            <v xml:space="preserve"> </v>
          </cell>
          <cell r="O91" t="str">
            <v/>
          </cell>
          <cell r="P91" t="str">
            <v/>
          </cell>
          <cell r="Q91">
            <v>0</v>
          </cell>
          <cell r="R91" t="str">
            <v/>
          </cell>
          <cell r="S91">
            <v>0</v>
          </cell>
          <cell r="T91" t="str">
            <v/>
          </cell>
          <cell r="U91" t="str">
            <v/>
          </cell>
          <cell r="V91">
            <v>0</v>
          </cell>
          <cell r="W91" t="str">
            <v/>
          </cell>
          <cell r="X91">
            <v>0</v>
          </cell>
        </row>
        <row r="92">
          <cell r="B92" t="str">
            <v/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 t="str">
            <v/>
          </cell>
          <cell r="N92">
            <v>0</v>
          </cell>
          <cell r="O92" t="str">
            <v/>
          </cell>
          <cell r="P92" t="str">
            <v/>
          </cell>
          <cell r="Q92">
            <v>0</v>
          </cell>
          <cell r="R92" t="str">
            <v/>
          </cell>
          <cell r="S92">
            <v>0</v>
          </cell>
          <cell r="T92" t="str">
            <v/>
          </cell>
          <cell r="U92" t="str">
            <v/>
          </cell>
          <cell r="V92">
            <v>0</v>
          </cell>
          <cell r="W92" t="str">
            <v/>
          </cell>
          <cell r="X92">
            <v>0</v>
          </cell>
        </row>
        <row r="93">
          <cell r="B93" t="str">
            <v/>
          </cell>
          <cell r="C93">
            <v>0</v>
          </cell>
          <cell r="D93">
            <v>0</v>
          </cell>
          <cell r="E93" t="str">
            <v/>
          </cell>
          <cell r="F93">
            <v>0</v>
          </cell>
          <cell r="G93" t="str">
            <v/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 t="str">
            <v/>
          </cell>
          <cell r="N93">
            <v>0</v>
          </cell>
          <cell r="O93" t="str">
            <v/>
          </cell>
          <cell r="P93" t="str">
            <v/>
          </cell>
          <cell r="Q93">
            <v>0</v>
          </cell>
          <cell r="R93" t="str">
            <v/>
          </cell>
          <cell r="S93">
            <v>0</v>
          </cell>
          <cell r="T93" t="str">
            <v/>
          </cell>
          <cell r="U93" t="str">
            <v/>
          </cell>
          <cell r="V93">
            <v>0</v>
          </cell>
          <cell r="W93" t="str">
            <v/>
          </cell>
          <cell r="X93">
            <v>0</v>
          </cell>
        </row>
        <row r="94">
          <cell r="B94" t="str">
            <v/>
          </cell>
          <cell r="C94">
            <v>0</v>
          </cell>
          <cell r="D94">
            <v>0</v>
          </cell>
          <cell r="E94" t="str">
            <v/>
          </cell>
          <cell r="F94">
            <v>0</v>
          </cell>
          <cell r="G94" t="str">
            <v/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 t="str">
            <v/>
          </cell>
          <cell r="N94">
            <v>0</v>
          </cell>
          <cell r="O94" t="str">
            <v/>
          </cell>
          <cell r="P94" t="str">
            <v/>
          </cell>
          <cell r="Q94">
            <v>0</v>
          </cell>
          <cell r="R94" t="str">
            <v/>
          </cell>
          <cell r="S94">
            <v>0</v>
          </cell>
          <cell r="T94" t="str">
            <v/>
          </cell>
          <cell r="U94" t="str">
            <v/>
          </cell>
          <cell r="V94">
            <v>0</v>
          </cell>
          <cell r="W94" t="str">
            <v/>
          </cell>
          <cell r="X94">
            <v>0</v>
          </cell>
        </row>
        <row r="95">
          <cell r="B95" t="str">
            <v/>
          </cell>
          <cell r="C95">
            <v>0</v>
          </cell>
          <cell r="D95">
            <v>0</v>
          </cell>
          <cell r="E95" t="str">
            <v/>
          </cell>
          <cell r="F95">
            <v>0</v>
          </cell>
          <cell r="G95" t="str">
            <v/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 t="str">
            <v/>
          </cell>
          <cell r="N95">
            <v>0</v>
          </cell>
          <cell r="O95" t="str">
            <v/>
          </cell>
          <cell r="P95" t="str">
            <v/>
          </cell>
          <cell r="Q95">
            <v>0</v>
          </cell>
          <cell r="R95" t="str">
            <v/>
          </cell>
          <cell r="S95">
            <v>0</v>
          </cell>
          <cell r="T95" t="str">
            <v/>
          </cell>
          <cell r="U95" t="str">
            <v/>
          </cell>
          <cell r="V95">
            <v>0</v>
          </cell>
          <cell r="W95" t="str">
            <v/>
          </cell>
          <cell r="X95">
            <v>0</v>
          </cell>
        </row>
        <row r="96">
          <cell r="B96" t="str">
            <v/>
          </cell>
          <cell r="C96">
            <v>0</v>
          </cell>
          <cell r="D96">
            <v>0</v>
          </cell>
          <cell r="E96" t="str">
            <v/>
          </cell>
          <cell r="F96">
            <v>0</v>
          </cell>
          <cell r="G96" t="str">
            <v/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 t="str">
            <v/>
          </cell>
          <cell r="N96">
            <v>0</v>
          </cell>
          <cell r="O96" t="str">
            <v/>
          </cell>
          <cell r="P96" t="str">
            <v/>
          </cell>
          <cell r="Q96">
            <v>0</v>
          </cell>
          <cell r="R96" t="str">
            <v/>
          </cell>
          <cell r="S96">
            <v>0</v>
          </cell>
          <cell r="T96" t="str">
            <v/>
          </cell>
          <cell r="U96" t="str">
            <v/>
          </cell>
          <cell r="V96">
            <v>0</v>
          </cell>
          <cell r="W96" t="str">
            <v/>
          </cell>
          <cell r="X96">
            <v>0</v>
          </cell>
        </row>
        <row r="97">
          <cell r="B97" t="str">
            <v/>
          </cell>
          <cell r="C97">
            <v>0</v>
          </cell>
          <cell r="D97">
            <v>0</v>
          </cell>
          <cell r="E97" t="str">
            <v/>
          </cell>
          <cell r="F97">
            <v>0</v>
          </cell>
          <cell r="G97" t="str">
            <v/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 t="str">
            <v/>
          </cell>
          <cell r="N97">
            <v>0</v>
          </cell>
          <cell r="O97" t="str">
            <v/>
          </cell>
          <cell r="P97" t="str">
            <v/>
          </cell>
          <cell r="Q97">
            <v>0</v>
          </cell>
          <cell r="R97" t="str">
            <v/>
          </cell>
          <cell r="S97">
            <v>0</v>
          </cell>
          <cell r="T97" t="str">
            <v/>
          </cell>
          <cell r="U97" t="str">
            <v/>
          </cell>
          <cell r="V97">
            <v>0</v>
          </cell>
          <cell r="W97" t="str">
            <v/>
          </cell>
          <cell r="X97">
            <v>0</v>
          </cell>
        </row>
        <row r="98">
          <cell r="B98" t="str">
            <v/>
          </cell>
          <cell r="C98">
            <v>0</v>
          </cell>
          <cell r="D98">
            <v>0</v>
          </cell>
          <cell r="E98" t="str">
            <v/>
          </cell>
          <cell r="F98">
            <v>0</v>
          </cell>
          <cell r="G98" t="str">
            <v/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 t="str">
            <v/>
          </cell>
          <cell r="N98">
            <v>0</v>
          </cell>
          <cell r="O98" t="str">
            <v/>
          </cell>
          <cell r="P98" t="str">
            <v/>
          </cell>
          <cell r="Q98">
            <v>0</v>
          </cell>
          <cell r="R98" t="str">
            <v/>
          </cell>
          <cell r="S98">
            <v>0</v>
          </cell>
          <cell r="T98" t="str">
            <v/>
          </cell>
          <cell r="U98" t="str">
            <v/>
          </cell>
          <cell r="V98">
            <v>0</v>
          </cell>
          <cell r="W98" t="str">
            <v/>
          </cell>
          <cell r="X98">
            <v>0</v>
          </cell>
        </row>
        <row r="99">
          <cell r="B99" t="str">
            <v/>
          </cell>
          <cell r="C99">
            <v>0</v>
          </cell>
          <cell r="D99">
            <v>0</v>
          </cell>
          <cell r="E99" t="str">
            <v/>
          </cell>
          <cell r="F99">
            <v>0</v>
          </cell>
          <cell r="G99" t="str">
            <v/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 t="str">
            <v/>
          </cell>
          <cell r="N99">
            <v>0</v>
          </cell>
          <cell r="O99" t="str">
            <v/>
          </cell>
          <cell r="P99" t="str">
            <v/>
          </cell>
          <cell r="Q99">
            <v>0</v>
          </cell>
          <cell r="R99" t="str">
            <v/>
          </cell>
          <cell r="S99">
            <v>0</v>
          </cell>
          <cell r="T99" t="str">
            <v/>
          </cell>
          <cell r="U99" t="str">
            <v/>
          </cell>
          <cell r="V99">
            <v>0</v>
          </cell>
          <cell r="W99" t="str">
            <v/>
          </cell>
          <cell r="X99">
            <v>0</v>
          </cell>
        </row>
        <row r="100">
          <cell r="B100">
            <v>9</v>
          </cell>
          <cell r="C100" t="str">
            <v>CONSORCIO INFRAESTRUCUTRA VIAL</v>
          </cell>
          <cell r="D100">
            <v>1</v>
          </cell>
          <cell r="E100">
            <v>13777073117</v>
          </cell>
          <cell r="F100">
            <v>18919808476</v>
          </cell>
          <cell r="G100">
            <v>1813666118</v>
          </cell>
          <cell r="H100">
            <v>6957305887</v>
          </cell>
          <cell r="I100">
            <v>11962502589</v>
          </cell>
          <cell r="J100">
            <v>1393195624</v>
          </cell>
          <cell r="K100">
            <v>18522981</v>
          </cell>
          <cell r="L100">
            <v>1</v>
          </cell>
          <cell r="M100">
            <v>3</v>
          </cell>
          <cell r="N100" t="str">
            <v xml:space="preserve"> </v>
          </cell>
          <cell r="O100">
            <v>0</v>
          </cell>
          <cell r="P100">
            <v>4167150295</v>
          </cell>
          <cell r="Q100">
            <v>7.5962565437306138</v>
          </cell>
          <cell r="R100" t="str">
            <v>HABIL</v>
          </cell>
          <cell r="S100">
            <v>0.36772602089632273</v>
          </cell>
          <cell r="T100" t="str">
            <v>HABIL</v>
          </cell>
          <cell r="U100">
            <v>0</v>
          </cell>
          <cell r="V100">
            <v>75.21443897178321</v>
          </cell>
          <cell r="W100" t="str">
            <v>HABIL</v>
          </cell>
          <cell r="X100" t="str">
            <v>HABIL</v>
          </cell>
        </row>
        <row r="101">
          <cell r="B101">
            <v>9.1</v>
          </cell>
          <cell r="C101" t="str">
            <v>VNF S.A.S</v>
          </cell>
          <cell r="D101">
            <v>0.8</v>
          </cell>
          <cell r="E101">
            <v>7530553117</v>
          </cell>
          <cell r="F101">
            <v>11666991476</v>
          </cell>
          <cell r="G101">
            <v>1727553118</v>
          </cell>
          <cell r="H101">
            <v>4729845887</v>
          </cell>
          <cell r="I101">
            <v>6937145589</v>
          </cell>
          <cell r="J101">
            <v>850785624</v>
          </cell>
          <cell r="K101">
            <v>4494981</v>
          </cell>
          <cell r="L101">
            <v>0</v>
          </cell>
          <cell r="M101" t="str">
            <v/>
          </cell>
          <cell r="N101" t="str">
            <v xml:space="preserve"> </v>
          </cell>
          <cell r="O101" t="str">
            <v/>
          </cell>
          <cell r="P101" t="str">
            <v/>
          </cell>
          <cell r="Q101">
            <v>0</v>
          </cell>
          <cell r="R101" t="str">
            <v/>
          </cell>
          <cell r="S101">
            <v>0</v>
          </cell>
          <cell r="T101" t="str">
            <v/>
          </cell>
          <cell r="U101" t="str">
            <v/>
          </cell>
          <cell r="V101">
            <v>0</v>
          </cell>
          <cell r="W101" t="str">
            <v/>
          </cell>
          <cell r="X101">
            <v>0</v>
          </cell>
        </row>
        <row r="102">
          <cell r="B102">
            <v>9.1999999999999993</v>
          </cell>
          <cell r="C102" t="str">
            <v>HORACIO VEGA CARDENAS</v>
          </cell>
          <cell r="D102">
            <v>0.2</v>
          </cell>
          <cell r="E102">
            <v>6246520000</v>
          </cell>
          <cell r="F102">
            <v>7252817000</v>
          </cell>
          <cell r="G102">
            <v>86113000</v>
          </cell>
          <cell r="H102">
            <v>2227460000</v>
          </cell>
          <cell r="I102">
            <v>5025357000</v>
          </cell>
          <cell r="J102">
            <v>542410000</v>
          </cell>
          <cell r="K102">
            <v>14028000</v>
          </cell>
          <cell r="L102">
            <v>0</v>
          </cell>
          <cell r="M102" t="str">
            <v/>
          </cell>
          <cell r="N102" t="str">
            <v xml:space="preserve"> </v>
          </cell>
          <cell r="O102" t="str">
            <v/>
          </cell>
          <cell r="P102" t="str">
            <v/>
          </cell>
          <cell r="Q102">
            <v>0</v>
          </cell>
          <cell r="R102" t="str">
            <v/>
          </cell>
          <cell r="S102">
            <v>0</v>
          </cell>
          <cell r="T102" t="str">
            <v/>
          </cell>
          <cell r="U102" t="str">
            <v/>
          </cell>
          <cell r="V102">
            <v>0</v>
          </cell>
          <cell r="W102" t="str">
            <v/>
          </cell>
          <cell r="X102">
            <v>0</v>
          </cell>
        </row>
        <row r="103">
          <cell r="B103" t="str">
            <v/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 t="str">
            <v/>
          </cell>
          <cell r="N103">
            <v>0</v>
          </cell>
          <cell r="O103" t="str">
            <v/>
          </cell>
          <cell r="P103" t="str">
            <v/>
          </cell>
          <cell r="Q103">
            <v>0</v>
          </cell>
          <cell r="R103" t="str">
            <v/>
          </cell>
          <cell r="S103">
            <v>0</v>
          </cell>
          <cell r="T103" t="str">
            <v/>
          </cell>
          <cell r="U103" t="str">
            <v/>
          </cell>
          <cell r="V103">
            <v>0</v>
          </cell>
          <cell r="W103" t="str">
            <v/>
          </cell>
          <cell r="X103">
            <v>0</v>
          </cell>
        </row>
        <row r="104">
          <cell r="B104" t="str">
            <v/>
          </cell>
          <cell r="C104">
            <v>0</v>
          </cell>
          <cell r="D104">
            <v>0</v>
          </cell>
          <cell r="E104" t="str">
            <v/>
          </cell>
          <cell r="F104">
            <v>0</v>
          </cell>
          <cell r="G104" t="str">
            <v/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 t="str">
            <v/>
          </cell>
          <cell r="N104">
            <v>0</v>
          </cell>
          <cell r="O104" t="str">
            <v/>
          </cell>
          <cell r="P104" t="str">
            <v/>
          </cell>
          <cell r="Q104">
            <v>0</v>
          </cell>
          <cell r="R104" t="str">
            <v/>
          </cell>
          <cell r="S104">
            <v>0</v>
          </cell>
          <cell r="T104" t="str">
            <v/>
          </cell>
          <cell r="U104" t="str">
            <v/>
          </cell>
          <cell r="V104">
            <v>0</v>
          </cell>
          <cell r="W104" t="str">
            <v/>
          </cell>
          <cell r="X104">
            <v>0</v>
          </cell>
        </row>
        <row r="105">
          <cell r="B105" t="str">
            <v/>
          </cell>
          <cell r="C105">
            <v>0</v>
          </cell>
          <cell r="D105">
            <v>0</v>
          </cell>
          <cell r="E105" t="str">
            <v/>
          </cell>
          <cell r="F105">
            <v>0</v>
          </cell>
          <cell r="G105" t="str">
            <v/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 t="str">
            <v/>
          </cell>
          <cell r="N105">
            <v>0</v>
          </cell>
          <cell r="O105" t="str">
            <v/>
          </cell>
          <cell r="P105" t="str">
            <v/>
          </cell>
          <cell r="Q105">
            <v>0</v>
          </cell>
          <cell r="R105" t="str">
            <v/>
          </cell>
          <cell r="S105">
            <v>0</v>
          </cell>
          <cell r="T105" t="str">
            <v/>
          </cell>
          <cell r="U105" t="str">
            <v/>
          </cell>
          <cell r="V105">
            <v>0</v>
          </cell>
          <cell r="W105" t="str">
            <v/>
          </cell>
          <cell r="X105">
            <v>0</v>
          </cell>
        </row>
        <row r="106">
          <cell r="B106" t="str">
            <v/>
          </cell>
          <cell r="C106">
            <v>0</v>
          </cell>
          <cell r="D106">
            <v>0</v>
          </cell>
          <cell r="E106" t="str">
            <v/>
          </cell>
          <cell r="F106">
            <v>0</v>
          </cell>
          <cell r="G106" t="str">
            <v/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 t="str">
            <v/>
          </cell>
          <cell r="N106">
            <v>0</v>
          </cell>
          <cell r="O106" t="str">
            <v/>
          </cell>
          <cell r="P106" t="str">
            <v/>
          </cell>
          <cell r="Q106">
            <v>0</v>
          </cell>
          <cell r="R106" t="str">
            <v/>
          </cell>
          <cell r="S106">
            <v>0</v>
          </cell>
          <cell r="T106" t="str">
            <v/>
          </cell>
          <cell r="U106" t="str">
            <v/>
          </cell>
          <cell r="V106">
            <v>0</v>
          </cell>
          <cell r="W106" t="str">
            <v/>
          </cell>
          <cell r="X106">
            <v>0</v>
          </cell>
        </row>
        <row r="107">
          <cell r="B107" t="str">
            <v/>
          </cell>
          <cell r="C107">
            <v>0</v>
          </cell>
          <cell r="D107">
            <v>0</v>
          </cell>
          <cell r="E107" t="str">
            <v/>
          </cell>
          <cell r="F107">
            <v>0</v>
          </cell>
          <cell r="G107" t="str">
            <v/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 t="str">
            <v/>
          </cell>
          <cell r="N107">
            <v>0</v>
          </cell>
          <cell r="O107" t="str">
            <v/>
          </cell>
          <cell r="P107" t="str">
            <v/>
          </cell>
          <cell r="Q107">
            <v>0</v>
          </cell>
          <cell r="R107" t="str">
            <v/>
          </cell>
          <cell r="S107">
            <v>0</v>
          </cell>
          <cell r="T107" t="str">
            <v/>
          </cell>
          <cell r="U107" t="str">
            <v/>
          </cell>
          <cell r="V107">
            <v>0</v>
          </cell>
          <cell r="W107" t="str">
            <v/>
          </cell>
          <cell r="X107">
            <v>0</v>
          </cell>
        </row>
        <row r="108">
          <cell r="B108" t="str">
            <v/>
          </cell>
          <cell r="C108">
            <v>0</v>
          </cell>
          <cell r="D108">
            <v>0</v>
          </cell>
          <cell r="E108" t="str">
            <v/>
          </cell>
          <cell r="F108">
            <v>0</v>
          </cell>
          <cell r="G108" t="str">
            <v/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 t="str">
            <v/>
          </cell>
          <cell r="N108">
            <v>0</v>
          </cell>
          <cell r="O108" t="str">
            <v/>
          </cell>
          <cell r="P108" t="str">
            <v/>
          </cell>
          <cell r="Q108">
            <v>0</v>
          </cell>
          <cell r="R108" t="str">
            <v/>
          </cell>
          <cell r="S108">
            <v>0</v>
          </cell>
          <cell r="T108" t="str">
            <v/>
          </cell>
          <cell r="U108" t="str">
            <v/>
          </cell>
          <cell r="V108">
            <v>0</v>
          </cell>
          <cell r="W108" t="str">
            <v/>
          </cell>
          <cell r="X108">
            <v>0</v>
          </cell>
        </row>
        <row r="109">
          <cell r="B109" t="str">
            <v/>
          </cell>
          <cell r="C109">
            <v>0</v>
          </cell>
          <cell r="D109">
            <v>0</v>
          </cell>
          <cell r="E109" t="str">
            <v/>
          </cell>
          <cell r="F109">
            <v>0</v>
          </cell>
          <cell r="G109" t="str">
            <v/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 t="str">
            <v/>
          </cell>
          <cell r="N109">
            <v>0</v>
          </cell>
          <cell r="O109" t="str">
            <v/>
          </cell>
          <cell r="P109" t="str">
            <v/>
          </cell>
          <cell r="Q109">
            <v>0</v>
          </cell>
          <cell r="R109" t="str">
            <v/>
          </cell>
          <cell r="S109">
            <v>0</v>
          </cell>
          <cell r="T109" t="str">
            <v/>
          </cell>
          <cell r="U109" t="str">
            <v/>
          </cell>
          <cell r="V109">
            <v>0</v>
          </cell>
          <cell r="W109" t="str">
            <v/>
          </cell>
          <cell r="X109">
            <v>0</v>
          </cell>
        </row>
        <row r="110">
          <cell r="B110" t="str">
            <v/>
          </cell>
          <cell r="C110">
            <v>0</v>
          </cell>
          <cell r="D110">
            <v>0</v>
          </cell>
          <cell r="E110" t="str">
            <v/>
          </cell>
          <cell r="F110">
            <v>0</v>
          </cell>
          <cell r="G110" t="str">
            <v/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 t="str">
            <v/>
          </cell>
          <cell r="N110">
            <v>0</v>
          </cell>
          <cell r="O110" t="str">
            <v/>
          </cell>
          <cell r="P110" t="str">
            <v/>
          </cell>
          <cell r="Q110">
            <v>0</v>
          </cell>
          <cell r="R110" t="str">
            <v/>
          </cell>
          <cell r="S110">
            <v>0</v>
          </cell>
          <cell r="T110" t="str">
            <v/>
          </cell>
          <cell r="U110" t="str">
            <v/>
          </cell>
          <cell r="V110">
            <v>0</v>
          </cell>
          <cell r="W110" t="str">
            <v/>
          </cell>
          <cell r="X110">
            <v>0</v>
          </cell>
        </row>
        <row r="111">
          <cell r="B111">
            <v>10</v>
          </cell>
          <cell r="C111" t="str">
            <v>CONSORCIO AM 034</v>
          </cell>
          <cell r="D111">
            <v>1</v>
          </cell>
          <cell r="E111">
            <v>26593294195.650002</v>
          </cell>
          <cell r="F111">
            <v>41121494331.279999</v>
          </cell>
          <cell r="G111">
            <v>18337968512.279999</v>
          </cell>
          <cell r="H111">
            <v>23088912821.639999</v>
          </cell>
          <cell r="I111">
            <v>18032581509.639999</v>
          </cell>
          <cell r="J111">
            <v>1908871706.0999999</v>
          </cell>
          <cell r="K111">
            <v>641477208.67000008</v>
          </cell>
          <cell r="L111">
            <v>1</v>
          </cell>
          <cell r="M111">
            <v>3</v>
          </cell>
          <cell r="N111" t="str">
            <v xml:space="preserve"> </v>
          </cell>
          <cell r="O111">
            <v>0</v>
          </cell>
          <cell r="P111">
            <v>4167150295</v>
          </cell>
          <cell r="Q111">
            <v>1.4501766745777664</v>
          </cell>
          <cell r="R111" t="str">
            <v>HABIL</v>
          </cell>
          <cell r="S111">
            <v>0.561480393577937</v>
          </cell>
          <cell r="T111" t="str">
            <v>HABIL</v>
          </cell>
          <cell r="U111">
            <v>0</v>
          </cell>
          <cell r="V111">
            <v>2.9757436122442118</v>
          </cell>
          <cell r="W111" t="str">
            <v>HABIL</v>
          </cell>
          <cell r="X111" t="str">
            <v>HABIL</v>
          </cell>
        </row>
        <row r="112">
          <cell r="B112">
            <v>10.1</v>
          </cell>
          <cell r="C112" t="str">
            <v>ROGELIO ARDILA TORRES</v>
          </cell>
          <cell r="D112">
            <v>0.5</v>
          </cell>
          <cell r="E112">
            <v>4279139508</v>
          </cell>
          <cell r="F112">
            <v>7409302251</v>
          </cell>
          <cell r="G112">
            <v>471458818</v>
          </cell>
          <cell r="H112">
            <v>2991784876</v>
          </cell>
          <cell r="I112">
            <v>4417517375</v>
          </cell>
          <cell r="J112">
            <v>1052978421</v>
          </cell>
          <cell r="K112">
            <v>172169561</v>
          </cell>
          <cell r="L112">
            <v>0</v>
          </cell>
          <cell r="M112" t="str">
            <v/>
          </cell>
          <cell r="N112" t="str">
            <v xml:space="preserve"> </v>
          </cell>
          <cell r="O112" t="str">
            <v/>
          </cell>
          <cell r="P112" t="str">
            <v/>
          </cell>
          <cell r="Q112">
            <v>0</v>
          </cell>
          <cell r="R112" t="str">
            <v/>
          </cell>
          <cell r="S112">
            <v>0</v>
          </cell>
          <cell r="T112" t="str">
            <v/>
          </cell>
          <cell r="U112" t="str">
            <v/>
          </cell>
          <cell r="V112">
            <v>0</v>
          </cell>
          <cell r="W112" t="str">
            <v/>
          </cell>
          <cell r="X112">
            <v>0</v>
          </cell>
        </row>
        <row r="113">
          <cell r="B113">
            <v>10.199999999999999</v>
          </cell>
          <cell r="C113" t="str">
            <v>PAVIMENTACIONES MORALES SL</v>
          </cell>
          <cell r="D113">
            <v>0.5</v>
          </cell>
          <cell r="E113">
            <v>22314154687.650002</v>
          </cell>
          <cell r="F113">
            <v>33712192080.279999</v>
          </cell>
          <cell r="G113">
            <v>17866509694.279999</v>
          </cell>
          <cell r="H113">
            <v>20097127945.639999</v>
          </cell>
          <cell r="I113">
            <v>13615064134.639999</v>
          </cell>
          <cell r="J113">
            <v>855893285.10000002</v>
          </cell>
          <cell r="K113">
            <v>469307647.67000002</v>
          </cell>
          <cell r="L113">
            <v>0</v>
          </cell>
          <cell r="M113" t="str">
            <v/>
          </cell>
          <cell r="N113" t="str">
            <v xml:space="preserve"> </v>
          </cell>
          <cell r="O113" t="str">
            <v/>
          </cell>
          <cell r="P113" t="str">
            <v/>
          </cell>
          <cell r="Q113">
            <v>0</v>
          </cell>
          <cell r="R113" t="str">
            <v/>
          </cell>
          <cell r="S113">
            <v>0</v>
          </cell>
          <cell r="T113" t="str">
            <v/>
          </cell>
          <cell r="U113" t="str">
            <v/>
          </cell>
          <cell r="V113">
            <v>0</v>
          </cell>
          <cell r="W113" t="str">
            <v/>
          </cell>
          <cell r="X113">
            <v>0</v>
          </cell>
        </row>
        <row r="114">
          <cell r="B114" t="str">
            <v/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 t="str">
            <v/>
          </cell>
          <cell r="N114">
            <v>0</v>
          </cell>
          <cell r="O114" t="str">
            <v/>
          </cell>
          <cell r="P114" t="str">
            <v/>
          </cell>
          <cell r="Q114">
            <v>0</v>
          </cell>
          <cell r="R114" t="str">
            <v/>
          </cell>
          <cell r="S114">
            <v>0</v>
          </cell>
          <cell r="T114" t="str">
            <v/>
          </cell>
          <cell r="U114" t="str">
            <v/>
          </cell>
          <cell r="V114">
            <v>0</v>
          </cell>
          <cell r="W114" t="str">
            <v/>
          </cell>
          <cell r="X114">
            <v>0</v>
          </cell>
        </row>
        <row r="115">
          <cell r="B115" t="str">
            <v/>
          </cell>
          <cell r="C115">
            <v>0</v>
          </cell>
          <cell r="D115">
            <v>0</v>
          </cell>
          <cell r="E115" t="str">
            <v/>
          </cell>
          <cell r="F115">
            <v>0</v>
          </cell>
          <cell r="G115" t="str">
            <v/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 t="str">
            <v/>
          </cell>
          <cell r="N115">
            <v>0</v>
          </cell>
          <cell r="O115" t="str">
            <v/>
          </cell>
          <cell r="P115" t="str">
            <v/>
          </cell>
          <cell r="Q115">
            <v>0</v>
          </cell>
          <cell r="R115" t="str">
            <v/>
          </cell>
          <cell r="S115">
            <v>0</v>
          </cell>
          <cell r="T115" t="str">
            <v/>
          </cell>
          <cell r="U115" t="str">
            <v/>
          </cell>
          <cell r="V115">
            <v>0</v>
          </cell>
          <cell r="W115" t="str">
            <v/>
          </cell>
          <cell r="X115">
            <v>0</v>
          </cell>
        </row>
        <row r="116">
          <cell r="B116" t="str">
            <v/>
          </cell>
          <cell r="C116">
            <v>0</v>
          </cell>
          <cell r="D116">
            <v>0</v>
          </cell>
          <cell r="E116" t="str">
            <v/>
          </cell>
          <cell r="F116">
            <v>0</v>
          </cell>
          <cell r="G116" t="str">
            <v/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 t="str">
            <v/>
          </cell>
          <cell r="N116">
            <v>0</v>
          </cell>
          <cell r="O116" t="str">
            <v/>
          </cell>
          <cell r="P116" t="str">
            <v/>
          </cell>
          <cell r="Q116">
            <v>0</v>
          </cell>
          <cell r="R116" t="str">
            <v/>
          </cell>
          <cell r="S116">
            <v>0</v>
          </cell>
          <cell r="T116" t="str">
            <v/>
          </cell>
          <cell r="U116" t="str">
            <v/>
          </cell>
          <cell r="V116">
            <v>0</v>
          </cell>
          <cell r="W116" t="str">
            <v/>
          </cell>
          <cell r="X116">
            <v>0</v>
          </cell>
        </row>
        <row r="117">
          <cell r="B117" t="str">
            <v/>
          </cell>
          <cell r="C117">
            <v>0</v>
          </cell>
          <cell r="D117">
            <v>0</v>
          </cell>
          <cell r="E117" t="str">
            <v/>
          </cell>
          <cell r="F117">
            <v>0</v>
          </cell>
          <cell r="G117" t="str">
            <v/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 t="str">
            <v/>
          </cell>
          <cell r="N117">
            <v>0</v>
          </cell>
          <cell r="O117" t="str">
            <v/>
          </cell>
          <cell r="P117" t="str">
            <v/>
          </cell>
          <cell r="Q117">
            <v>0</v>
          </cell>
          <cell r="R117" t="str">
            <v/>
          </cell>
          <cell r="S117">
            <v>0</v>
          </cell>
          <cell r="T117" t="str">
            <v/>
          </cell>
          <cell r="U117" t="str">
            <v/>
          </cell>
          <cell r="V117">
            <v>0</v>
          </cell>
          <cell r="W117" t="str">
            <v/>
          </cell>
          <cell r="X117">
            <v>0</v>
          </cell>
        </row>
        <row r="118">
          <cell r="B118" t="str">
            <v/>
          </cell>
          <cell r="C118">
            <v>0</v>
          </cell>
          <cell r="D118">
            <v>0</v>
          </cell>
          <cell r="E118" t="str">
            <v/>
          </cell>
          <cell r="F118">
            <v>0</v>
          </cell>
          <cell r="G118" t="str">
            <v/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 t="str">
            <v/>
          </cell>
          <cell r="N118">
            <v>0</v>
          </cell>
          <cell r="O118" t="str">
            <v/>
          </cell>
          <cell r="P118" t="str">
            <v/>
          </cell>
          <cell r="Q118">
            <v>0</v>
          </cell>
          <cell r="R118" t="str">
            <v/>
          </cell>
          <cell r="S118">
            <v>0</v>
          </cell>
          <cell r="T118" t="str">
            <v/>
          </cell>
          <cell r="U118" t="str">
            <v/>
          </cell>
          <cell r="V118">
            <v>0</v>
          </cell>
          <cell r="W118" t="str">
            <v/>
          </cell>
          <cell r="X118">
            <v>0</v>
          </cell>
        </row>
        <row r="119">
          <cell r="B119" t="str">
            <v/>
          </cell>
          <cell r="C119">
            <v>0</v>
          </cell>
          <cell r="D119">
            <v>0</v>
          </cell>
          <cell r="E119" t="str">
            <v/>
          </cell>
          <cell r="F119">
            <v>0</v>
          </cell>
          <cell r="G119" t="str">
            <v/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 t="str">
            <v/>
          </cell>
          <cell r="N119">
            <v>0</v>
          </cell>
          <cell r="O119" t="str">
            <v/>
          </cell>
          <cell r="P119" t="str">
            <v/>
          </cell>
          <cell r="Q119">
            <v>0</v>
          </cell>
          <cell r="R119" t="str">
            <v/>
          </cell>
          <cell r="S119">
            <v>0</v>
          </cell>
          <cell r="T119" t="str">
            <v/>
          </cell>
          <cell r="U119" t="str">
            <v/>
          </cell>
          <cell r="V119">
            <v>0</v>
          </cell>
          <cell r="W119" t="str">
            <v/>
          </cell>
          <cell r="X119">
            <v>0</v>
          </cell>
        </row>
        <row r="120">
          <cell r="B120" t="str">
            <v/>
          </cell>
          <cell r="C120">
            <v>0</v>
          </cell>
          <cell r="D120">
            <v>0</v>
          </cell>
          <cell r="E120" t="str">
            <v/>
          </cell>
          <cell r="F120">
            <v>0</v>
          </cell>
          <cell r="G120" t="str">
            <v/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 t="str">
            <v/>
          </cell>
          <cell r="N120">
            <v>0</v>
          </cell>
          <cell r="O120" t="str">
            <v/>
          </cell>
          <cell r="P120" t="str">
            <v/>
          </cell>
          <cell r="Q120">
            <v>0</v>
          </cell>
          <cell r="R120" t="str">
            <v/>
          </cell>
          <cell r="S120">
            <v>0</v>
          </cell>
          <cell r="T120" t="str">
            <v/>
          </cell>
          <cell r="U120" t="str">
            <v/>
          </cell>
          <cell r="V120">
            <v>0</v>
          </cell>
          <cell r="W120" t="str">
            <v/>
          </cell>
          <cell r="X120">
            <v>0</v>
          </cell>
        </row>
        <row r="121">
          <cell r="B121" t="str">
            <v/>
          </cell>
          <cell r="C121">
            <v>0</v>
          </cell>
          <cell r="D121">
            <v>0</v>
          </cell>
          <cell r="E121" t="str">
            <v/>
          </cell>
          <cell r="F121">
            <v>0</v>
          </cell>
          <cell r="G121" t="str">
            <v/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 t="str">
            <v/>
          </cell>
          <cell r="N121">
            <v>0</v>
          </cell>
          <cell r="O121" t="str">
            <v/>
          </cell>
          <cell r="P121" t="str">
            <v/>
          </cell>
          <cell r="Q121">
            <v>0</v>
          </cell>
          <cell r="R121" t="str">
            <v/>
          </cell>
          <cell r="S121">
            <v>0</v>
          </cell>
          <cell r="T121" t="str">
            <v/>
          </cell>
          <cell r="U121" t="str">
            <v/>
          </cell>
          <cell r="V121">
            <v>0</v>
          </cell>
          <cell r="W121" t="str">
            <v/>
          </cell>
          <cell r="X121">
            <v>0</v>
          </cell>
        </row>
        <row r="122">
          <cell r="B122">
            <v>11</v>
          </cell>
          <cell r="C122" t="str">
            <v>CONSORCIO INTERVIAS CUNDINAMARCA 2014</v>
          </cell>
          <cell r="D122">
            <v>1</v>
          </cell>
          <cell r="E122">
            <v>2386153562</v>
          </cell>
          <cell r="F122">
            <v>2450877649</v>
          </cell>
          <cell r="G122">
            <v>305744751</v>
          </cell>
          <cell r="H122">
            <v>529963688</v>
          </cell>
          <cell r="I122">
            <v>1920913961</v>
          </cell>
          <cell r="J122">
            <v>277970287</v>
          </cell>
          <cell r="K122">
            <v>38148936.600000001</v>
          </cell>
          <cell r="L122">
            <v>1</v>
          </cell>
          <cell r="M122">
            <v>3</v>
          </cell>
          <cell r="N122" t="str">
            <v xml:space="preserve"> </v>
          </cell>
          <cell r="O122">
            <v>0</v>
          </cell>
          <cell r="P122">
            <v>4167150295</v>
          </cell>
          <cell r="Q122">
            <v>7.8043974727140943</v>
          </cell>
          <cell r="R122" t="str">
            <v>HABIL</v>
          </cell>
          <cell r="S122">
            <v>0.21623424907246358</v>
          </cell>
          <cell r="T122" t="str">
            <v>HABIL</v>
          </cell>
          <cell r="U122">
            <v>0</v>
          </cell>
          <cell r="V122">
            <v>7.2864491588475886</v>
          </cell>
          <cell r="W122" t="str">
            <v>HABIL</v>
          </cell>
          <cell r="X122" t="str">
            <v>HABIL</v>
          </cell>
        </row>
        <row r="123">
          <cell r="B123">
            <v>11.1</v>
          </cell>
          <cell r="C123" t="str">
            <v>MBM INGENIERIA S.A.S.</v>
          </cell>
          <cell r="D123">
            <v>0.4</v>
          </cell>
          <cell r="E123">
            <v>1420521431</v>
          </cell>
          <cell r="F123">
            <v>1447268745</v>
          </cell>
          <cell r="G123">
            <v>197338257</v>
          </cell>
          <cell r="H123">
            <v>197338257</v>
          </cell>
          <cell r="I123">
            <v>1249930488</v>
          </cell>
          <cell r="J123">
            <v>110001396</v>
          </cell>
          <cell r="K123">
            <v>1476406.6</v>
          </cell>
          <cell r="L123">
            <v>0</v>
          </cell>
          <cell r="M123" t="str">
            <v/>
          </cell>
          <cell r="N123" t="str">
            <v xml:space="preserve"> </v>
          </cell>
          <cell r="O123" t="str">
            <v/>
          </cell>
          <cell r="P123" t="str">
            <v/>
          </cell>
          <cell r="Q123">
            <v>0</v>
          </cell>
          <cell r="R123" t="str">
            <v/>
          </cell>
          <cell r="S123">
            <v>0</v>
          </cell>
          <cell r="T123" t="str">
            <v/>
          </cell>
          <cell r="U123" t="str">
            <v/>
          </cell>
          <cell r="V123">
            <v>0</v>
          </cell>
          <cell r="W123" t="str">
            <v/>
          </cell>
          <cell r="X123">
            <v>0</v>
          </cell>
        </row>
        <row r="124">
          <cell r="B124">
            <v>11.2</v>
          </cell>
          <cell r="C124" t="str">
            <v>GUEVARA BAQUERO CIA LTDA.</v>
          </cell>
          <cell r="D124">
            <v>0.4</v>
          </cell>
          <cell r="E124">
            <v>510173286</v>
          </cell>
          <cell r="F124">
            <v>510173286</v>
          </cell>
          <cell r="G124">
            <v>32638151</v>
          </cell>
          <cell r="H124">
            <v>32638151</v>
          </cell>
          <cell r="I124">
            <v>477535135</v>
          </cell>
          <cell r="J124">
            <v>48269067</v>
          </cell>
          <cell r="K124">
            <v>30201</v>
          </cell>
          <cell r="L124">
            <v>0</v>
          </cell>
          <cell r="M124" t="str">
            <v/>
          </cell>
          <cell r="N124" t="str">
            <v xml:space="preserve"> </v>
          </cell>
          <cell r="O124" t="str">
            <v/>
          </cell>
          <cell r="P124" t="str">
            <v/>
          </cell>
          <cell r="Q124">
            <v>0</v>
          </cell>
          <cell r="R124" t="str">
            <v/>
          </cell>
          <cell r="S124">
            <v>0</v>
          </cell>
          <cell r="T124" t="str">
            <v/>
          </cell>
          <cell r="U124" t="str">
            <v/>
          </cell>
          <cell r="V124">
            <v>0</v>
          </cell>
          <cell r="W124" t="str">
            <v/>
          </cell>
          <cell r="X124">
            <v>0</v>
          </cell>
        </row>
        <row r="125">
          <cell r="B125">
            <v>11.299999999999999</v>
          </cell>
          <cell r="C125" t="str">
            <v>VIGA INGENIERIA S.A.S.</v>
          </cell>
          <cell r="D125">
            <v>0.2</v>
          </cell>
          <cell r="E125">
            <v>455458845</v>
          </cell>
          <cell r="F125">
            <v>493435618</v>
          </cell>
          <cell r="G125">
            <v>75768343</v>
          </cell>
          <cell r="H125">
            <v>299987280</v>
          </cell>
          <cell r="I125">
            <v>193448338</v>
          </cell>
          <cell r="J125">
            <v>119699824</v>
          </cell>
          <cell r="K125">
            <v>36642329</v>
          </cell>
          <cell r="L125">
            <v>0</v>
          </cell>
          <cell r="M125" t="str">
            <v/>
          </cell>
          <cell r="N125">
            <v>0</v>
          </cell>
          <cell r="O125" t="str">
            <v/>
          </cell>
          <cell r="P125" t="str">
            <v/>
          </cell>
          <cell r="Q125">
            <v>0</v>
          </cell>
          <cell r="R125" t="str">
            <v/>
          </cell>
          <cell r="S125">
            <v>0</v>
          </cell>
          <cell r="T125" t="str">
            <v/>
          </cell>
          <cell r="U125" t="str">
            <v/>
          </cell>
          <cell r="V125">
            <v>0</v>
          </cell>
          <cell r="W125" t="str">
            <v/>
          </cell>
          <cell r="X125">
            <v>0</v>
          </cell>
        </row>
        <row r="126">
          <cell r="B126" t="str">
            <v/>
          </cell>
          <cell r="C126">
            <v>0</v>
          </cell>
          <cell r="D126">
            <v>0</v>
          </cell>
          <cell r="E126" t="str">
            <v/>
          </cell>
          <cell r="F126">
            <v>0</v>
          </cell>
          <cell r="G126" t="str">
            <v/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 t="str">
            <v/>
          </cell>
          <cell r="N126">
            <v>0</v>
          </cell>
          <cell r="O126" t="str">
            <v/>
          </cell>
          <cell r="P126" t="str">
            <v/>
          </cell>
          <cell r="Q126">
            <v>0</v>
          </cell>
          <cell r="R126" t="str">
            <v/>
          </cell>
          <cell r="S126">
            <v>0</v>
          </cell>
          <cell r="T126" t="str">
            <v/>
          </cell>
          <cell r="U126" t="str">
            <v/>
          </cell>
          <cell r="V126">
            <v>0</v>
          </cell>
          <cell r="W126" t="str">
            <v/>
          </cell>
          <cell r="X126">
            <v>0</v>
          </cell>
        </row>
        <row r="127">
          <cell r="B127" t="str">
            <v/>
          </cell>
          <cell r="C127">
            <v>0</v>
          </cell>
          <cell r="D127">
            <v>0</v>
          </cell>
          <cell r="E127" t="str">
            <v/>
          </cell>
          <cell r="F127">
            <v>0</v>
          </cell>
          <cell r="G127" t="str">
            <v/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 t="str">
            <v/>
          </cell>
          <cell r="N127">
            <v>0</v>
          </cell>
          <cell r="O127" t="str">
            <v/>
          </cell>
          <cell r="P127" t="str">
            <v/>
          </cell>
          <cell r="Q127">
            <v>0</v>
          </cell>
          <cell r="R127" t="str">
            <v/>
          </cell>
          <cell r="S127">
            <v>0</v>
          </cell>
          <cell r="T127" t="str">
            <v/>
          </cell>
          <cell r="U127" t="str">
            <v/>
          </cell>
          <cell r="V127">
            <v>0</v>
          </cell>
          <cell r="W127" t="str">
            <v/>
          </cell>
          <cell r="X127">
            <v>0</v>
          </cell>
        </row>
        <row r="128">
          <cell r="B128" t="str">
            <v/>
          </cell>
          <cell r="C128">
            <v>0</v>
          </cell>
          <cell r="D128">
            <v>0</v>
          </cell>
          <cell r="E128" t="str">
            <v/>
          </cell>
          <cell r="F128">
            <v>0</v>
          </cell>
          <cell r="G128" t="str">
            <v/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 t="str">
            <v/>
          </cell>
          <cell r="N128">
            <v>0</v>
          </cell>
          <cell r="O128" t="str">
            <v/>
          </cell>
          <cell r="P128" t="str">
            <v/>
          </cell>
          <cell r="Q128">
            <v>0</v>
          </cell>
          <cell r="R128" t="str">
            <v/>
          </cell>
          <cell r="S128">
            <v>0</v>
          </cell>
          <cell r="T128" t="str">
            <v/>
          </cell>
          <cell r="U128" t="str">
            <v/>
          </cell>
          <cell r="V128">
            <v>0</v>
          </cell>
          <cell r="W128" t="str">
            <v/>
          </cell>
          <cell r="X128">
            <v>0</v>
          </cell>
        </row>
        <row r="129">
          <cell r="B129" t="str">
            <v/>
          </cell>
          <cell r="C129">
            <v>0</v>
          </cell>
          <cell r="D129">
            <v>0</v>
          </cell>
          <cell r="E129" t="str">
            <v/>
          </cell>
          <cell r="F129">
            <v>0</v>
          </cell>
          <cell r="G129" t="str">
            <v/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 t="str">
            <v/>
          </cell>
          <cell r="N129">
            <v>0</v>
          </cell>
          <cell r="O129" t="str">
            <v/>
          </cell>
          <cell r="P129" t="str">
            <v/>
          </cell>
          <cell r="Q129">
            <v>0</v>
          </cell>
          <cell r="R129" t="str">
            <v/>
          </cell>
          <cell r="S129">
            <v>0</v>
          </cell>
          <cell r="T129" t="str">
            <v/>
          </cell>
          <cell r="U129" t="str">
            <v/>
          </cell>
          <cell r="V129">
            <v>0</v>
          </cell>
          <cell r="W129" t="str">
            <v/>
          </cell>
          <cell r="X129">
            <v>0</v>
          </cell>
        </row>
        <row r="130">
          <cell r="B130" t="str">
            <v/>
          </cell>
          <cell r="C130">
            <v>0</v>
          </cell>
          <cell r="D130">
            <v>0</v>
          </cell>
          <cell r="E130" t="str">
            <v/>
          </cell>
          <cell r="F130">
            <v>0</v>
          </cell>
          <cell r="G130" t="str">
            <v/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 t="str">
            <v/>
          </cell>
          <cell r="N130">
            <v>0</v>
          </cell>
          <cell r="O130" t="str">
            <v/>
          </cell>
          <cell r="P130" t="str">
            <v/>
          </cell>
          <cell r="Q130">
            <v>0</v>
          </cell>
          <cell r="R130" t="str">
            <v/>
          </cell>
          <cell r="S130">
            <v>0</v>
          </cell>
          <cell r="T130" t="str">
            <v/>
          </cell>
          <cell r="U130" t="str">
            <v/>
          </cell>
          <cell r="V130">
            <v>0</v>
          </cell>
          <cell r="W130" t="str">
            <v/>
          </cell>
          <cell r="X130">
            <v>0</v>
          </cell>
        </row>
        <row r="131">
          <cell r="B131" t="str">
            <v/>
          </cell>
          <cell r="C131">
            <v>0</v>
          </cell>
          <cell r="D131">
            <v>0</v>
          </cell>
          <cell r="E131" t="str">
            <v/>
          </cell>
          <cell r="F131">
            <v>0</v>
          </cell>
          <cell r="G131" t="str">
            <v/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 t="str">
            <v/>
          </cell>
          <cell r="N131">
            <v>0</v>
          </cell>
          <cell r="O131" t="str">
            <v/>
          </cell>
          <cell r="P131" t="str">
            <v/>
          </cell>
          <cell r="Q131">
            <v>0</v>
          </cell>
          <cell r="R131" t="str">
            <v/>
          </cell>
          <cell r="S131">
            <v>0</v>
          </cell>
          <cell r="T131" t="str">
            <v/>
          </cell>
          <cell r="U131" t="str">
            <v/>
          </cell>
          <cell r="V131">
            <v>0</v>
          </cell>
          <cell r="W131" t="str">
            <v/>
          </cell>
          <cell r="X131">
            <v>0</v>
          </cell>
        </row>
        <row r="132">
          <cell r="B132" t="str">
            <v/>
          </cell>
          <cell r="C132">
            <v>0</v>
          </cell>
          <cell r="D132">
            <v>0</v>
          </cell>
          <cell r="E132" t="str">
            <v/>
          </cell>
          <cell r="F132">
            <v>0</v>
          </cell>
          <cell r="G132" t="str">
            <v/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 t="str">
            <v/>
          </cell>
          <cell r="N132">
            <v>0</v>
          </cell>
          <cell r="O132" t="str">
            <v/>
          </cell>
          <cell r="P132" t="str">
            <v/>
          </cell>
          <cell r="Q132">
            <v>0</v>
          </cell>
          <cell r="R132" t="str">
            <v/>
          </cell>
          <cell r="S132">
            <v>0</v>
          </cell>
          <cell r="T132" t="str">
            <v/>
          </cell>
          <cell r="U132" t="str">
            <v/>
          </cell>
          <cell r="V132">
            <v>0</v>
          </cell>
          <cell r="W132" t="str">
            <v/>
          </cell>
          <cell r="X132">
            <v>0</v>
          </cell>
        </row>
        <row r="133">
          <cell r="B133">
            <v>12</v>
          </cell>
          <cell r="C133" t="str">
            <v>UNION TEMPORALSANTA MONICA</v>
          </cell>
          <cell r="D133">
            <v>1</v>
          </cell>
          <cell r="E133">
            <v>4526425249</v>
          </cell>
          <cell r="F133">
            <v>6030775390</v>
          </cell>
          <cell r="G133">
            <v>267900929</v>
          </cell>
          <cell r="H133">
            <v>1570888766</v>
          </cell>
          <cell r="I133">
            <v>4459886624</v>
          </cell>
          <cell r="J133">
            <v>339059271</v>
          </cell>
          <cell r="K133">
            <v>756200</v>
          </cell>
          <cell r="L133">
            <v>1</v>
          </cell>
          <cell r="M133">
            <v>3</v>
          </cell>
          <cell r="N133" t="str">
            <v xml:space="preserve"> </v>
          </cell>
          <cell r="O133">
            <v>0</v>
          </cell>
          <cell r="P133">
            <v>4167150295</v>
          </cell>
          <cell r="Q133">
            <v>16.895892320701883</v>
          </cell>
          <cell r="R133" t="str">
            <v>HABIL</v>
          </cell>
          <cell r="S133">
            <v>0.26047873853912507</v>
          </cell>
          <cell r="T133" t="str">
            <v>HABIL</v>
          </cell>
          <cell r="U133">
            <v>0</v>
          </cell>
          <cell r="V133">
            <v>448.37248214758</v>
          </cell>
          <cell r="W133" t="str">
            <v>HABIL</v>
          </cell>
          <cell r="X133" t="str">
            <v>HABIL</v>
          </cell>
        </row>
        <row r="134">
          <cell r="B134">
            <v>12.1</v>
          </cell>
          <cell r="C134" t="str">
            <v>EQUIPOS Y CONSTRUCCIONES VAREGO S.A.S.</v>
          </cell>
          <cell r="D134">
            <v>0.3</v>
          </cell>
          <cell r="E134">
            <v>1817327762</v>
          </cell>
          <cell r="F134">
            <v>1918948790</v>
          </cell>
          <cell r="G134">
            <v>109193747</v>
          </cell>
          <cell r="H134">
            <v>585711904</v>
          </cell>
          <cell r="I134">
            <v>1333236886</v>
          </cell>
          <cell r="J134">
            <v>110089595</v>
          </cell>
          <cell r="K134">
            <v>133200</v>
          </cell>
          <cell r="L134">
            <v>0</v>
          </cell>
          <cell r="M134" t="str">
            <v/>
          </cell>
          <cell r="N134" t="str">
            <v xml:space="preserve"> </v>
          </cell>
          <cell r="O134" t="str">
            <v/>
          </cell>
          <cell r="P134" t="str">
            <v/>
          </cell>
          <cell r="Q134">
            <v>0</v>
          </cell>
          <cell r="R134" t="str">
            <v/>
          </cell>
          <cell r="S134">
            <v>0</v>
          </cell>
          <cell r="T134" t="str">
            <v/>
          </cell>
          <cell r="U134" t="str">
            <v/>
          </cell>
          <cell r="V134">
            <v>0</v>
          </cell>
          <cell r="W134" t="str">
            <v/>
          </cell>
          <cell r="X134">
            <v>0</v>
          </cell>
        </row>
        <row r="135">
          <cell r="B135">
            <v>12.2</v>
          </cell>
          <cell r="C135" t="str">
            <v>VAREGO S.A.S.</v>
          </cell>
          <cell r="D135">
            <v>0.3</v>
          </cell>
          <cell r="E135">
            <v>870339760</v>
          </cell>
          <cell r="F135">
            <v>2095157830</v>
          </cell>
          <cell r="G135">
            <v>99005026</v>
          </cell>
          <cell r="H135">
            <v>897612073</v>
          </cell>
          <cell r="I135">
            <v>1197545757</v>
          </cell>
          <cell r="J135">
            <v>127669815</v>
          </cell>
          <cell r="K135">
            <v>418000</v>
          </cell>
          <cell r="L135">
            <v>0</v>
          </cell>
          <cell r="M135" t="str">
            <v/>
          </cell>
          <cell r="N135" t="str">
            <v xml:space="preserve"> </v>
          </cell>
          <cell r="O135" t="str">
            <v/>
          </cell>
          <cell r="P135" t="str">
            <v/>
          </cell>
          <cell r="Q135">
            <v>0</v>
          </cell>
          <cell r="R135" t="str">
            <v/>
          </cell>
          <cell r="S135">
            <v>0</v>
          </cell>
          <cell r="T135" t="str">
            <v/>
          </cell>
          <cell r="U135" t="str">
            <v/>
          </cell>
          <cell r="V135">
            <v>0</v>
          </cell>
          <cell r="W135" t="str">
            <v/>
          </cell>
          <cell r="X135">
            <v>0</v>
          </cell>
        </row>
        <row r="136">
          <cell r="B136">
            <v>12.299999999999999</v>
          </cell>
          <cell r="C136" t="str">
            <v>INCIVIAS LTDA.</v>
          </cell>
          <cell r="D136">
            <v>0.4</v>
          </cell>
          <cell r="E136">
            <v>1838757727</v>
          </cell>
          <cell r="F136">
            <v>2016668770</v>
          </cell>
          <cell r="G136">
            <v>59702156</v>
          </cell>
          <cell r="H136">
            <v>87564789</v>
          </cell>
          <cell r="I136">
            <v>1929103981</v>
          </cell>
          <cell r="J136">
            <v>101299861</v>
          </cell>
          <cell r="K136">
            <v>205000</v>
          </cell>
          <cell r="L136">
            <v>0</v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0</v>
          </cell>
          <cell r="R136" t="str">
            <v/>
          </cell>
          <cell r="S136">
            <v>0</v>
          </cell>
          <cell r="T136" t="str">
            <v/>
          </cell>
          <cell r="U136" t="str">
            <v/>
          </cell>
          <cell r="V136">
            <v>0</v>
          </cell>
          <cell r="W136" t="str">
            <v/>
          </cell>
          <cell r="X136">
            <v>0</v>
          </cell>
        </row>
        <row r="137">
          <cell r="B137" t="str">
            <v/>
          </cell>
          <cell r="C137">
            <v>0</v>
          </cell>
          <cell r="D137">
            <v>0</v>
          </cell>
          <cell r="E137" t="str">
            <v/>
          </cell>
          <cell r="F137">
            <v>0</v>
          </cell>
          <cell r="G137" t="str">
            <v/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 t="str">
            <v/>
          </cell>
          <cell r="N137">
            <v>0</v>
          </cell>
          <cell r="O137" t="str">
            <v/>
          </cell>
          <cell r="P137" t="str">
            <v/>
          </cell>
          <cell r="Q137">
            <v>0</v>
          </cell>
          <cell r="R137" t="str">
            <v/>
          </cell>
          <cell r="S137">
            <v>0</v>
          </cell>
          <cell r="T137" t="str">
            <v/>
          </cell>
          <cell r="U137" t="str">
            <v/>
          </cell>
          <cell r="V137">
            <v>0</v>
          </cell>
          <cell r="W137" t="str">
            <v/>
          </cell>
          <cell r="X137">
            <v>0</v>
          </cell>
        </row>
        <row r="138">
          <cell r="B138" t="str">
            <v/>
          </cell>
          <cell r="C138">
            <v>0</v>
          </cell>
          <cell r="D138">
            <v>0</v>
          </cell>
          <cell r="E138" t="str">
            <v/>
          </cell>
          <cell r="F138">
            <v>0</v>
          </cell>
          <cell r="G138" t="str">
            <v/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 t="str">
            <v/>
          </cell>
          <cell r="N138">
            <v>0</v>
          </cell>
          <cell r="O138" t="str">
            <v/>
          </cell>
          <cell r="P138" t="str">
            <v/>
          </cell>
          <cell r="Q138">
            <v>0</v>
          </cell>
          <cell r="R138" t="str">
            <v/>
          </cell>
          <cell r="S138">
            <v>0</v>
          </cell>
          <cell r="T138" t="str">
            <v/>
          </cell>
          <cell r="U138" t="str">
            <v/>
          </cell>
          <cell r="V138">
            <v>0</v>
          </cell>
          <cell r="W138" t="str">
            <v/>
          </cell>
          <cell r="X138">
            <v>0</v>
          </cell>
        </row>
        <row r="139">
          <cell r="B139" t="str">
            <v/>
          </cell>
          <cell r="C139">
            <v>0</v>
          </cell>
          <cell r="D139">
            <v>0</v>
          </cell>
          <cell r="E139" t="str">
            <v/>
          </cell>
          <cell r="F139">
            <v>0</v>
          </cell>
          <cell r="G139" t="str">
            <v/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 t="str">
            <v/>
          </cell>
          <cell r="N139">
            <v>0</v>
          </cell>
          <cell r="O139" t="str">
            <v/>
          </cell>
          <cell r="P139" t="str">
            <v/>
          </cell>
          <cell r="Q139">
            <v>0</v>
          </cell>
          <cell r="R139" t="str">
            <v/>
          </cell>
          <cell r="S139">
            <v>0</v>
          </cell>
          <cell r="T139" t="str">
            <v/>
          </cell>
          <cell r="U139" t="str">
            <v/>
          </cell>
          <cell r="V139">
            <v>0</v>
          </cell>
          <cell r="W139" t="str">
            <v/>
          </cell>
          <cell r="X139">
            <v>0</v>
          </cell>
        </row>
        <row r="140">
          <cell r="B140" t="str">
            <v/>
          </cell>
          <cell r="C140">
            <v>0</v>
          </cell>
          <cell r="D140">
            <v>0</v>
          </cell>
          <cell r="E140" t="str">
            <v/>
          </cell>
          <cell r="F140">
            <v>0</v>
          </cell>
          <cell r="G140" t="str">
            <v/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 t="str">
            <v/>
          </cell>
          <cell r="N140">
            <v>0</v>
          </cell>
          <cell r="O140" t="str">
            <v/>
          </cell>
          <cell r="P140" t="str">
            <v/>
          </cell>
          <cell r="Q140">
            <v>0</v>
          </cell>
          <cell r="R140" t="str">
            <v/>
          </cell>
          <cell r="S140">
            <v>0</v>
          </cell>
          <cell r="T140" t="str">
            <v/>
          </cell>
          <cell r="U140" t="str">
            <v/>
          </cell>
          <cell r="V140">
            <v>0</v>
          </cell>
          <cell r="W140" t="str">
            <v/>
          </cell>
          <cell r="X140">
            <v>0</v>
          </cell>
        </row>
        <row r="141">
          <cell r="B141" t="str">
            <v/>
          </cell>
          <cell r="C141">
            <v>0</v>
          </cell>
          <cell r="D141">
            <v>0</v>
          </cell>
          <cell r="E141" t="str">
            <v/>
          </cell>
          <cell r="F141">
            <v>0</v>
          </cell>
          <cell r="G141" t="str">
            <v/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 t="str">
            <v/>
          </cell>
          <cell r="N141">
            <v>0</v>
          </cell>
          <cell r="O141" t="str">
            <v/>
          </cell>
          <cell r="P141" t="str">
            <v/>
          </cell>
          <cell r="Q141">
            <v>0</v>
          </cell>
          <cell r="R141" t="str">
            <v/>
          </cell>
          <cell r="S141">
            <v>0</v>
          </cell>
          <cell r="T141" t="str">
            <v/>
          </cell>
          <cell r="U141" t="str">
            <v/>
          </cell>
          <cell r="V141">
            <v>0</v>
          </cell>
          <cell r="W141" t="str">
            <v/>
          </cell>
          <cell r="X141">
            <v>0</v>
          </cell>
        </row>
        <row r="142">
          <cell r="B142" t="str">
            <v/>
          </cell>
          <cell r="C142">
            <v>0</v>
          </cell>
          <cell r="D142">
            <v>0</v>
          </cell>
          <cell r="E142" t="str">
            <v/>
          </cell>
          <cell r="F142">
            <v>0</v>
          </cell>
          <cell r="G142" t="str">
            <v/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 t="str">
            <v/>
          </cell>
          <cell r="N142">
            <v>0</v>
          </cell>
          <cell r="O142" t="str">
            <v/>
          </cell>
          <cell r="P142" t="str">
            <v/>
          </cell>
          <cell r="Q142">
            <v>0</v>
          </cell>
          <cell r="R142" t="str">
            <v/>
          </cell>
          <cell r="S142">
            <v>0</v>
          </cell>
          <cell r="T142" t="str">
            <v/>
          </cell>
          <cell r="U142" t="str">
            <v/>
          </cell>
          <cell r="V142">
            <v>0</v>
          </cell>
          <cell r="W142" t="str">
            <v/>
          </cell>
          <cell r="X142">
            <v>0</v>
          </cell>
        </row>
        <row r="143">
          <cell r="B143" t="str">
            <v/>
          </cell>
          <cell r="C143">
            <v>0</v>
          </cell>
          <cell r="D143">
            <v>0</v>
          </cell>
          <cell r="E143" t="str">
            <v/>
          </cell>
          <cell r="F143">
            <v>0</v>
          </cell>
          <cell r="G143" t="str">
            <v/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 t="str">
            <v/>
          </cell>
          <cell r="N143">
            <v>0</v>
          </cell>
          <cell r="O143" t="str">
            <v/>
          </cell>
          <cell r="P143" t="str">
            <v/>
          </cell>
          <cell r="Q143">
            <v>0</v>
          </cell>
          <cell r="R143" t="str">
            <v/>
          </cell>
          <cell r="S143">
            <v>0</v>
          </cell>
          <cell r="T143" t="str">
            <v/>
          </cell>
          <cell r="U143" t="str">
            <v/>
          </cell>
          <cell r="V143">
            <v>0</v>
          </cell>
          <cell r="W143" t="str">
            <v/>
          </cell>
          <cell r="X143">
            <v>0</v>
          </cell>
        </row>
        <row r="144">
          <cell r="B144">
            <v>13</v>
          </cell>
          <cell r="C144" t="str">
            <v>CONSORCIO HD</v>
          </cell>
          <cell r="D144">
            <v>1</v>
          </cell>
          <cell r="E144">
            <v>3184170600</v>
          </cell>
          <cell r="F144">
            <v>3543508766</v>
          </cell>
          <cell r="G144">
            <v>557057400</v>
          </cell>
          <cell r="H144">
            <v>764888897</v>
          </cell>
          <cell r="I144">
            <v>2778619869</v>
          </cell>
          <cell r="J144">
            <v>204187195</v>
          </cell>
          <cell r="K144">
            <v>1638691</v>
          </cell>
          <cell r="L144">
            <v>1</v>
          </cell>
          <cell r="M144">
            <v>3</v>
          </cell>
          <cell r="N144" t="str">
            <v xml:space="preserve"> </v>
          </cell>
          <cell r="O144">
            <v>0</v>
          </cell>
          <cell r="P144">
            <v>4167150295</v>
          </cell>
          <cell r="Q144">
            <v>5.7160547548600915</v>
          </cell>
          <cell r="R144" t="str">
            <v>HABIL</v>
          </cell>
          <cell r="S144">
            <v>0.21585635806495421</v>
          </cell>
          <cell r="T144" t="str">
            <v>HABIL</v>
          </cell>
          <cell r="U144">
            <v>0</v>
          </cell>
          <cell r="V144">
            <v>124.60384233513213</v>
          </cell>
          <cell r="W144" t="str">
            <v>HABIL</v>
          </cell>
          <cell r="X144" t="str">
            <v>HABIL</v>
          </cell>
        </row>
        <row r="145">
          <cell r="B145">
            <v>13.1</v>
          </cell>
          <cell r="C145" t="str">
            <v>OLMEDA S.A.S</v>
          </cell>
          <cell r="D145">
            <v>0.33</v>
          </cell>
          <cell r="E145">
            <v>2438502512</v>
          </cell>
          <cell r="F145">
            <v>2458002512</v>
          </cell>
          <cell r="G145">
            <v>410044353</v>
          </cell>
          <cell r="H145">
            <v>520885643</v>
          </cell>
          <cell r="I145">
            <v>1937116869</v>
          </cell>
          <cell r="J145">
            <v>115402195</v>
          </cell>
          <cell r="K145">
            <v>14691</v>
          </cell>
          <cell r="L145">
            <v>0</v>
          </cell>
          <cell r="M145" t="str">
            <v/>
          </cell>
          <cell r="N145" t="str">
            <v xml:space="preserve"> </v>
          </cell>
          <cell r="O145" t="str">
            <v/>
          </cell>
          <cell r="P145" t="str">
            <v/>
          </cell>
          <cell r="Q145">
            <v>0</v>
          </cell>
          <cell r="R145" t="str">
            <v/>
          </cell>
          <cell r="S145">
            <v>0</v>
          </cell>
          <cell r="T145" t="str">
            <v/>
          </cell>
          <cell r="U145" t="str">
            <v/>
          </cell>
          <cell r="V145">
            <v>0</v>
          </cell>
          <cell r="W145" t="str">
            <v/>
          </cell>
          <cell r="X145">
            <v>0</v>
          </cell>
        </row>
        <row r="146">
          <cell r="B146">
            <v>13.2</v>
          </cell>
          <cell r="C146" t="str">
            <v>HD CONSTRUCCIONES S.A.S.</v>
          </cell>
          <cell r="D146">
            <v>0.33</v>
          </cell>
          <cell r="E146">
            <v>50000000</v>
          </cell>
          <cell r="F146">
            <v>50000000</v>
          </cell>
          <cell r="G146">
            <v>0</v>
          </cell>
          <cell r="H146">
            <v>0</v>
          </cell>
          <cell r="I146">
            <v>50000000</v>
          </cell>
          <cell r="J146">
            <v>0</v>
          </cell>
          <cell r="K146">
            <v>0</v>
          </cell>
          <cell r="L146">
            <v>0</v>
          </cell>
          <cell r="M146" t="str">
            <v/>
          </cell>
          <cell r="N146" t="str">
            <v xml:space="preserve"> </v>
          </cell>
          <cell r="O146" t="str">
            <v/>
          </cell>
          <cell r="P146" t="str">
            <v/>
          </cell>
          <cell r="Q146">
            <v>0</v>
          </cell>
          <cell r="R146" t="str">
            <v/>
          </cell>
          <cell r="S146">
            <v>0</v>
          </cell>
          <cell r="T146" t="str">
            <v/>
          </cell>
          <cell r="U146" t="str">
            <v/>
          </cell>
          <cell r="V146">
            <v>0</v>
          </cell>
          <cell r="W146" t="str">
            <v/>
          </cell>
          <cell r="X146">
            <v>0</v>
          </cell>
        </row>
        <row r="147">
          <cell r="B147">
            <v>13.299999999999999</v>
          </cell>
          <cell r="C147" t="str">
            <v>HECTOR GIRALDO JARAMILLO</v>
          </cell>
          <cell r="D147">
            <v>0.34</v>
          </cell>
          <cell r="E147">
            <v>695668088</v>
          </cell>
          <cell r="F147">
            <v>1035506254</v>
          </cell>
          <cell r="G147">
            <v>147013047</v>
          </cell>
          <cell r="H147">
            <v>244003254</v>
          </cell>
          <cell r="I147">
            <v>791503000</v>
          </cell>
          <cell r="J147">
            <v>88785000</v>
          </cell>
          <cell r="K147">
            <v>1624000</v>
          </cell>
          <cell r="L147">
            <v>0</v>
          </cell>
          <cell r="M147" t="str">
            <v/>
          </cell>
          <cell r="N147">
            <v>0</v>
          </cell>
          <cell r="O147" t="str">
            <v/>
          </cell>
          <cell r="P147" t="str">
            <v/>
          </cell>
          <cell r="Q147">
            <v>0</v>
          </cell>
          <cell r="R147" t="str">
            <v/>
          </cell>
          <cell r="S147">
            <v>0</v>
          </cell>
          <cell r="T147" t="str">
            <v/>
          </cell>
          <cell r="U147" t="str">
            <v/>
          </cell>
          <cell r="V147">
            <v>0</v>
          </cell>
          <cell r="W147" t="str">
            <v/>
          </cell>
          <cell r="X147">
            <v>0</v>
          </cell>
        </row>
        <row r="148">
          <cell r="B148" t="str">
            <v/>
          </cell>
          <cell r="C148">
            <v>0</v>
          </cell>
          <cell r="D148">
            <v>0</v>
          </cell>
          <cell r="E148" t="str">
            <v/>
          </cell>
          <cell r="F148">
            <v>0</v>
          </cell>
          <cell r="G148" t="str">
            <v/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 t="str">
            <v/>
          </cell>
          <cell r="N148">
            <v>0</v>
          </cell>
          <cell r="O148" t="str">
            <v/>
          </cell>
          <cell r="P148" t="str">
            <v/>
          </cell>
          <cell r="Q148">
            <v>0</v>
          </cell>
          <cell r="R148" t="str">
            <v/>
          </cell>
          <cell r="S148">
            <v>0</v>
          </cell>
          <cell r="T148" t="str">
            <v/>
          </cell>
          <cell r="U148" t="str">
            <v/>
          </cell>
          <cell r="V148">
            <v>0</v>
          </cell>
          <cell r="W148" t="str">
            <v/>
          </cell>
          <cell r="X148">
            <v>0</v>
          </cell>
        </row>
        <row r="149">
          <cell r="B149" t="str">
            <v/>
          </cell>
          <cell r="C149">
            <v>0</v>
          </cell>
          <cell r="D149">
            <v>0</v>
          </cell>
          <cell r="E149" t="str">
            <v/>
          </cell>
          <cell r="F149">
            <v>0</v>
          </cell>
          <cell r="G149" t="str">
            <v/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 t="str">
            <v/>
          </cell>
          <cell r="N149">
            <v>0</v>
          </cell>
          <cell r="O149" t="str">
            <v/>
          </cell>
          <cell r="P149" t="str">
            <v/>
          </cell>
          <cell r="Q149">
            <v>0</v>
          </cell>
          <cell r="R149" t="str">
            <v/>
          </cell>
          <cell r="S149">
            <v>0</v>
          </cell>
          <cell r="T149" t="str">
            <v/>
          </cell>
          <cell r="U149" t="str">
            <v/>
          </cell>
          <cell r="V149">
            <v>0</v>
          </cell>
          <cell r="W149" t="str">
            <v/>
          </cell>
          <cell r="X149">
            <v>0</v>
          </cell>
        </row>
        <row r="150">
          <cell r="B150" t="str">
            <v/>
          </cell>
          <cell r="C150">
            <v>0</v>
          </cell>
          <cell r="D150">
            <v>0</v>
          </cell>
          <cell r="E150" t="str">
            <v/>
          </cell>
          <cell r="F150">
            <v>0</v>
          </cell>
          <cell r="G150" t="str">
            <v/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 t="str">
            <v/>
          </cell>
          <cell r="N150">
            <v>0</v>
          </cell>
          <cell r="O150" t="str">
            <v/>
          </cell>
          <cell r="P150" t="str">
            <v/>
          </cell>
          <cell r="Q150">
            <v>0</v>
          </cell>
          <cell r="R150" t="str">
            <v/>
          </cell>
          <cell r="S150">
            <v>0</v>
          </cell>
          <cell r="T150" t="str">
            <v/>
          </cell>
          <cell r="U150" t="str">
            <v/>
          </cell>
          <cell r="V150">
            <v>0</v>
          </cell>
          <cell r="W150" t="str">
            <v/>
          </cell>
          <cell r="X150">
            <v>0</v>
          </cell>
        </row>
        <row r="151">
          <cell r="B151" t="str">
            <v/>
          </cell>
          <cell r="C151">
            <v>0</v>
          </cell>
          <cell r="D151">
            <v>0</v>
          </cell>
          <cell r="E151" t="str">
            <v/>
          </cell>
          <cell r="F151">
            <v>0</v>
          </cell>
          <cell r="G151" t="str">
            <v/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 t="str">
            <v/>
          </cell>
          <cell r="N151">
            <v>0</v>
          </cell>
          <cell r="O151" t="str">
            <v/>
          </cell>
          <cell r="P151" t="str">
            <v/>
          </cell>
          <cell r="Q151">
            <v>0</v>
          </cell>
          <cell r="R151" t="str">
            <v/>
          </cell>
          <cell r="S151">
            <v>0</v>
          </cell>
          <cell r="T151" t="str">
            <v/>
          </cell>
          <cell r="U151" t="str">
            <v/>
          </cell>
          <cell r="V151">
            <v>0</v>
          </cell>
          <cell r="W151" t="str">
            <v/>
          </cell>
          <cell r="X151">
            <v>0</v>
          </cell>
        </row>
        <row r="152">
          <cell r="B152" t="str">
            <v/>
          </cell>
          <cell r="C152">
            <v>0</v>
          </cell>
          <cell r="D152">
            <v>0</v>
          </cell>
          <cell r="E152" t="str">
            <v/>
          </cell>
          <cell r="F152">
            <v>0</v>
          </cell>
          <cell r="G152" t="str">
            <v/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 t="str">
            <v/>
          </cell>
          <cell r="N152">
            <v>0</v>
          </cell>
          <cell r="O152" t="str">
            <v/>
          </cell>
          <cell r="P152" t="str">
            <v/>
          </cell>
          <cell r="Q152">
            <v>0</v>
          </cell>
          <cell r="R152" t="str">
            <v/>
          </cell>
          <cell r="S152">
            <v>0</v>
          </cell>
          <cell r="T152" t="str">
            <v/>
          </cell>
          <cell r="U152" t="str">
            <v/>
          </cell>
          <cell r="V152">
            <v>0</v>
          </cell>
          <cell r="W152" t="str">
            <v/>
          </cell>
          <cell r="X152">
            <v>0</v>
          </cell>
        </row>
        <row r="153">
          <cell r="B153" t="str">
            <v/>
          </cell>
          <cell r="C153">
            <v>0</v>
          </cell>
          <cell r="D153">
            <v>0</v>
          </cell>
          <cell r="E153" t="str">
            <v/>
          </cell>
          <cell r="F153">
            <v>0</v>
          </cell>
          <cell r="G153" t="str">
            <v/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 t="str">
            <v/>
          </cell>
          <cell r="N153">
            <v>0</v>
          </cell>
          <cell r="O153" t="str">
            <v/>
          </cell>
          <cell r="P153" t="str">
            <v/>
          </cell>
          <cell r="Q153">
            <v>0</v>
          </cell>
          <cell r="R153" t="str">
            <v/>
          </cell>
          <cell r="S153">
            <v>0</v>
          </cell>
          <cell r="T153" t="str">
            <v/>
          </cell>
          <cell r="U153" t="str">
            <v/>
          </cell>
          <cell r="V153">
            <v>0</v>
          </cell>
          <cell r="W153" t="str">
            <v/>
          </cell>
          <cell r="X153">
            <v>0</v>
          </cell>
        </row>
        <row r="154">
          <cell r="B154" t="str">
            <v/>
          </cell>
          <cell r="C154">
            <v>0</v>
          </cell>
          <cell r="D154">
            <v>0</v>
          </cell>
          <cell r="E154" t="str">
            <v/>
          </cell>
          <cell r="F154">
            <v>0</v>
          </cell>
          <cell r="G154" t="str">
            <v/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 t="str">
            <v/>
          </cell>
          <cell r="N154">
            <v>0</v>
          </cell>
          <cell r="O154" t="str">
            <v/>
          </cell>
          <cell r="P154" t="str">
            <v/>
          </cell>
          <cell r="Q154">
            <v>0</v>
          </cell>
          <cell r="R154" t="str">
            <v/>
          </cell>
          <cell r="S154">
            <v>0</v>
          </cell>
          <cell r="T154" t="str">
            <v/>
          </cell>
          <cell r="U154" t="str">
            <v/>
          </cell>
          <cell r="V154">
            <v>0</v>
          </cell>
          <cell r="W154" t="str">
            <v/>
          </cell>
          <cell r="X154">
            <v>0</v>
          </cell>
        </row>
        <row r="155">
          <cell r="B155">
            <v>14</v>
          </cell>
          <cell r="C155" t="str">
            <v>CONSORCIO CONXIE 034-14</v>
          </cell>
          <cell r="D155">
            <v>1</v>
          </cell>
          <cell r="E155">
            <v>10849538445</v>
          </cell>
          <cell r="F155">
            <v>22978378347</v>
          </cell>
          <cell r="G155">
            <v>1984519030</v>
          </cell>
          <cell r="H155">
            <v>5643212780</v>
          </cell>
          <cell r="I155">
            <v>17335165567</v>
          </cell>
          <cell r="J155">
            <v>1001678291</v>
          </cell>
          <cell r="K155">
            <v>182674495</v>
          </cell>
          <cell r="L155">
            <v>1</v>
          </cell>
          <cell r="M155">
            <v>3</v>
          </cell>
          <cell r="N155" t="str">
            <v xml:space="preserve"> </v>
          </cell>
          <cell r="O155">
            <v>0</v>
          </cell>
          <cell r="P155">
            <v>4167150295</v>
          </cell>
          <cell r="Q155">
            <v>5.4670871284111593</v>
          </cell>
          <cell r="R155" t="str">
            <v>HABIL</v>
          </cell>
          <cell r="S155">
            <v>0.24558794771245307</v>
          </cell>
          <cell r="T155" t="str">
            <v>HABIL</v>
          </cell>
          <cell r="U155">
            <v>0</v>
          </cell>
          <cell r="V155">
            <v>5.483405283260808</v>
          </cell>
          <cell r="W155" t="str">
            <v>HABIL</v>
          </cell>
          <cell r="X155" t="str">
            <v>HABIL</v>
          </cell>
        </row>
        <row r="156">
          <cell r="B156">
            <v>14.1</v>
          </cell>
          <cell r="C156" t="str">
            <v>CONCREARMADO LTDA.</v>
          </cell>
          <cell r="D156">
            <v>0.5</v>
          </cell>
          <cell r="E156">
            <v>3252320445</v>
          </cell>
          <cell r="F156">
            <v>10059862347</v>
          </cell>
          <cell r="G156">
            <v>962999030</v>
          </cell>
          <cell r="H156">
            <v>4383239780</v>
          </cell>
          <cell r="I156">
            <v>5676622567</v>
          </cell>
          <cell r="J156">
            <v>789091291</v>
          </cell>
          <cell r="K156">
            <v>154840495</v>
          </cell>
          <cell r="L156">
            <v>0</v>
          </cell>
          <cell r="M156" t="str">
            <v/>
          </cell>
          <cell r="N156" t="str">
            <v xml:space="preserve"> </v>
          </cell>
          <cell r="O156" t="str">
            <v/>
          </cell>
          <cell r="P156" t="str">
            <v/>
          </cell>
          <cell r="Q156">
            <v>0</v>
          </cell>
          <cell r="R156" t="str">
            <v/>
          </cell>
          <cell r="S156">
            <v>0</v>
          </cell>
          <cell r="T156" t="str">
            <v/>
          </cell>
          <cell r="U156" t="str">
            <v/>
          </cell>
          <cell r="V156">
            <v>0</v>
          </cell>
          <cell r="W156" t="str">
            <v/>
          </cell>
          <cell r="X156">
            <v>0</v>
          </cell>
        </row>
        <row r="157">
          <cell r="B157">
            <v>14.2</v>
          </cell>
          <cell r="C157" t="str">
            <v>JAIME VARGAS GALINDO</v>
          </cell>
          <cell r="D157">
            <v>0.5</v>
          </cell>
          <cell r="E157">
            <v>7597218000</v>
          </cell>
          <cell r="F157">
            <v>12918516000</v>
          </cell>
          <cell r="G157">
            <v>1021520000</v>
          </cell>
          <cell r="H157">
            <v>1259973000</v>
          </cell>
          <cell r="I157">
            <v>11658543000</v>
          </cell>
          <cell r="J157">
            <v>212587000</v>
          </cell>
          <cell r="K157">
            <v>27834000</v>
          </cell>
          <cell r="L157">
            <v>0</v>
          </cell>
          <cell r="M157" t="str">
            <v/>
          </cell>
          <cell r="N157" t="str">
            <v xml:space="preserve"> </v>
          </cell>
          <cell r="O157" t="str">
            <v/>
          </cell>
          <cell r="P157" t="str">
            <v/>
          </cell>
          <cell r="Q157">
            <v>0</v>
          </cell>
          <cell r="R157" t="str">
            <v/>
          </cell>
          <cell r="S157">
            <v>0</v>
          </cell>
          <cell r="T157" t="str">
            <v/>
          </cell>
          <cell r="U157" t="str">
            <v/>
          </cell>
          <cell r="V157">
            <v>0</v>
          </cell>
          <cell r="W157" t="str">
            <v/>
          </cell>
          <cell r="X157">
            <v>0</v>
          </cell>
        </row>
        <row r="158">
          <cell r="B158" t="str">
            <v/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 t="str">
            <v/>
          </cell>
          <cell r="N158">
            <v>0</v>
          </cell>
          <cell r="O158" t="str">
            <v/>
          </cell>
          <cell r="P158" t="str">
            <v/>
          </cell>
          <cell r="Q158">
            <v>0</v>
          </cell>
          <cell r="R158" t="str">
            <v/>
          </cell>
          <cell r="S158">
            <v>0</v>
          </cell>
          <cell r="T158" t="str">
            <v/>
          </cell>
          <cell r="U158" t="str">
            <v/>
          </cell>
          <cell r="V158">
            <v>0</v>
          </cell>
          <cell r="W158" t="str">
            <v/>
          </cell>
          <cell r="X158">
            <v>0</v>
          </cell>
        </row>
        <row r="159">
          <cell r="B159" t="str">
            <v/>
          </cell>
          <cell r="C159">
            <v>0</v>
          </cell>
          <cell r="D159">
            <v>0</v>
          </cell>
          <cell r="E159" t="str">
            <v/>
          </cell>
          <cell r="F159">
            <v>0</v>
          </cell>
          <cell r="G159" t="str">
            <v/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 t="str">
            <v/>
          </cell>
          <cell r="N159">
            <v>0</v>
          </cell>
          <cell r="O159" t="str">
            <v/>
          </cell>
          <cell r="P159" t="str">
            <v/>
          </cell>
          <cell r="Q159">
            <v>0</v>
          </cell>
          <cell r="R159" t="str">
            <v/>
          </cell>
          <cell r="S159">
            <v>0</v>
          </cell>
          <cell r="T159" t="str">
            <v/>
          </cell>
          <cell r="U159" t="str">
            <v/>
          </cell>
          <cell r="V159">
            <v>0</v>
          </cell>
          <cell r="W159" t="str">
            <v/>
          </cell>
          <cell r="X159">
            <v>0</v>
          </cell>
        </row>
        <row r="160">
          <cell r="B160" t="str">
            <v/>
          </cell>
          <cell r="C160">
            <v>0</v>
          </cell>
          <cell r="D160">
            <v>0</v>
          </cell>
          <cell r="E160" t="str">
            <v/>
          </cell>
          <cell r="F160">
            <v>0</v>
          </cell>
          <cell r="G160" t="str">
            <v/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 t="str">
            <v/>
          </cell>
          <cell r="N160">
            <v>0</v>
          </cell>
          <cell r="O160" t="str">
            <v/>
          </cell>
          <cell r="P160" t="str">
            <v/>
          </cell>
          <cell r="Q160">
            <v>0</v>
          </cell>
          <cell r="R160" t="str">
            <v/>
          </cell>
          <cell r="S160">
            <v>0</v>
          </cell>
          <cell r="T160" t="str">
            <v/>
          </cell>
          <cell r="U160" t="str">
            <v/>
          </cell>
          <cell r="V160">
            <v>0</v>
          </cell>
          <cell r="W160" t="str">
            <v/>
          </cell>
          <cell r="X160">
            <v>0</v>
          </cell>
        </row>
        <row r="161">
          <cell r="B161" t="str">
            <v/>
          </cell>
          <cell r="C161">
            <v>0</v>
          </cell>
          <cell r="D161">
            <v>0</v>
          </cell>
          <cell r="E161" t="str">
            <v/>
          </cell>
          <cell r="F161">
            <v>0</v>
          </cell>
          <cell r="G161" t="str">
            <v/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 t="str">
            <v/>
          </cell>
          <cell r="N161">
            <v>0</v>
          </cell>
          <cell r="O161" t="str">
            <v/>
          </cell>
          <cell r="P161" t="str">
            <v/>
          </cell>
          <cell r="Q161">
            <v>0</v>
          </cell>
          <cell r="R161" t="str">
            <v/>
          </cell>
          <cell r="S161">
            <v>0</v>
          </cell>
          <cell r="T161" t="str">
            <v/>
          </cell>
          <cell r="U161" t="str">
            <v/>
          </cell>
          <cell r="V161">
            <v>0</v>
          </cell>
          <cell r="W161" t="str">
            <v/>
          </cell>
          <cell r="X161">
            <v>0</v>
          </cell>
        </row>
        <row r="162">
          <cell r="B162" t="str">
            <v/>
          </cell>
          <cell r="C162">
            <v>0</v>
          </cell>
          <cell r="D162">
            <v>0</v>
          </cell>
          <cell r="E162" t="str">
            <v/>
          </cell>
          <cell r="F162">
            <v>0</v>
          </cell>
          <cell r="G162" t="str">
            <v/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 t="str">
            <v/>
          </cell>
          <cell r="N162">
            <v>0</v>
          </cell>
          <cell r="O162" t="str">
            <v/>
          </cell>
          <cell r="P162" t="str">
            <v/>
          </cell>
          <cell r="Q162">
            <v>0</v>
          </cell>
          <cell r="R162" t="str">
            <v/>
          </cell>
          <cell r="S162">
            <v>0</v>
          </cell>
          <cell r="T162" t="str">
            <v/>
          </cell>
          <cell r="U162" t="str">
            <v/>
          </cell>
          <cell r="V162">
            <v>0</v>
          </cell>
          <cell r="W162" t="str">
            <v/>
          </cell>
          <cell r="X162">
            <v>0</v>
          </cell>
        </row>
        <row r="163">
          <cell r="B163" t="str">
            <v/>
          </cell>
          <cell r="C163">
            <v>0</v>
          </cell>
          <cell r="D163">
            <v>0</v>
          </cell>
          <cell r="E163" t="str">
            <v/>
          </cell>
          <cell r="F163">
            <v>0</v>
          </cell>
          <cell r="G163" t="str">
            <v/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R163" t="str">
            <v/>
          </cell>
          <cell r="S163">
            <v>0</v>
          </cell>
          <cell r="T163" t="str">
            <v/>
          </cell>
          <cell r="U163" t="str">
            <v/>
          </cell>
          <cell r="V163">
            <v>0</v>
          </cell>
          <cell r="W163" t="str">
            <v/>
          </cell>
          <cell r="X163">
            <v>0</v>
          </cell>
        </row>
        <row r="164">
          <cell r="B164" t="str">
            <v/>
          </cell>
          <cell r="C164">
            <v>0</v>
          </cell>
          <cell r="D164">
            <v>0</v>
          </cell>
          <cell r="E164" t="str">
            <v/>
          </cell>
          <cell r="F164">
            <v>0</v>
          </cell>
          <cell r="G164" t="str">
            <v/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 t="str">
            <v/>
          </cell>
          <cell r="N164">
            <v>0</v>
          </cell>
          <cell r="O164" t="str">
            <v/>
          </cell>
          <cell r="P164" t="str">
            <v/>
          </cell>
          <cell r="Q164">
            <v>0</v>
          </cell>
          <cell r="R164" t="str">
            <v/>
          </cell>
          <cell r="S164">
            <v>0</v>
          </cell>
          <cell r="T164" t="str">
            <v/>
          </cell>
          <cell r="U164" t="str">
            <v/>
          </cell>
          <cell r="V164">
            <v>0</v>
          </cell>
          <cell r="W164" t="str">
            <v/>
          </cell>
          <cell r="X164">
            <v>0</v>
          </cell>
        </row>
        <row r="165">
          <cell r="B165" t="str">
            <v/>
          </cell>
          <cell r="C165">
            <v>0</v>
          </cell>
          <cell r="D165">
            <v>0</v>
          </cell>
          <cell r="E165" t="str">
            <v/>
          </cell>
          <cell r="F165">
            <v>0</v>
          </cell>
          <cell r="G165" t="str">
            <v/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 t="str">
            <v/>
          </cell>
          <cell r="N165">
            <v>0</v>
          </cell>
          <cell r="O165" t="str">
            <v/>
          </cell>
          <cell r="P165" t="str">
            <v/>
          </cell>
          <cell r="Q165">
            <v>0</v>
          </cell>
          <cell r="R165" t="str">
            <v/>
          </cell>
          <cell r="S165">
            <v>0</v>
          </cell>
          <cell r="T165" t="str">
            <v/>
          </cell>
          <cell r="U165" t="str">
            <v/>
          </cell>
          <cell r="V165">
            <v>0</v>
          </cell>
          <cell r="W165" t="str">
            <v/>
          </cell>
          <cell r="X165">
            <v>0</v>
          </cell>
        </row>
        <row r="166">
          <cell r="B166">
            <v>15</v>
          </cell>
          <cell r="C166" t="str">
            <v>CONSORCIO BP LA CALERA</v>
          </cell>
          <cell r="D166">
            <v>1</v>
          </cell>
          <cell r="E166">
            <v>3825881396</v>
          </cell>
          <cell r="F166">
            <v>6605053223</v>
          </cell>
          <cell r="G166">
            <v>967704971</v>
          </cell>
          <cell r="H166">
            <v>2533968144</v>
          </cell>
          <cell r="I166">
            <v>4071085079</v>
          </cell>
          <cell r="J166">
            <v>850273236</v>
          </cell>
          <cell r="K166">
            <v>141371539</v>
          </cell>
          <cell r="L166">
            <v>1</v>
          </cell>
          <cell r="M166">
            <v>3</v>
          </cell>
          <cell r="N166" t="str">
            <v xml:space="preserve"> </v>
          </cell>
          <cell r="O166">
            <v>0</v>
          </cell>
          <cell r="P166">
            <v>4167150295</v>
          </cell>
          <cell r="Q166">
            <v>3.9535617886166672</v>
          </cell>
          <cell r="R166" t="str">
            <v>HABIL</v>
          </cell>
          <cell r="S166">
            <v>0.38364083656075032</v>
          </cell>
          <cell r="T166" t="str">
            <v>HABIL</v>
          </cell>
          <cell r="U166">
            <v>0</v>
          </cell>
          <cell r="V166">
            <v>6.0144583698703311</v>
          </cell>
          <cell r="W166" t="str">
            <v>HABIL</v>
          </cell>
          <cell r="X166" t="str">
            <v>HABIL</v>
          </cell>
        </row>
        <row r="167">
          <cell r="B167">
            <v>15.1</v>
          </cell>
          <cell r="C167" t="str">
            <v>PEDRO NAVARRO RODRIGUEZ</v>
          </cell>
          <cell r="D167">
            <v>0.25</v>
          </cell>
          <cell r="E167">
            <v>309959284</v>
          </cell>
          <cell r="F167">
            <v>691063484</v>
          </cell>
          <cell r="G167">
            <v>31948000</v>
          </cell>
          <cell r="H167">
            <v>31948000</v>
          </cell>
          <cell r="I167">
            <v>659115484</v>
          </cell>
          <cell r="J167">
            <v>36064110</v>
          </cell>
          <cell r="K167">
            <v>0</v>
          </cell>
          <cell r="L167">
            <v>0</v>
          </cell>
          <cell r="M167" t="str">
            <v/>
          </cell>
          <cell r="N167" t="str">
            <v xml:space="preserve"> </v>
          </cell>
          <cell r="O167" t="str">
            <v/>
          </cell>
          <cell r="P167" t="str">
            <v/>
          </cell>
          <cell r="Q167">
            <v>0</v>
          </cell>
          <cell r="R167" t="str">
            <v/>
          </cell>
          <cell r="S167">
            <v>0</v>
          </cell>
          <cell r="T167" t="str">
            <v/>
          </cell>
          <cell r="U167" t="str">
            <v/>
          </cell>
          <cell r="V167">
            <v>0</v>
          </cell>
          <cell r="W167" t="str">
            <v/>
          </cell>
          <cell r="X167">
            <v>0</v>
          </cell>
        </row>
        <row r="168">
          <cell r="B168">
            <v>15.2</v>
          </cell>
          <cell r="C168" t="str">
            <v>PAVIOBRAS S.A.S.</v>
          </cell>
          <cell r="D168">
            <v>0.25</v>
          </cell>
          <cell r="E168">
            <v>1433877421</v>
          </cell>
          <cell r="F168">
            <v>2128733246</v>
          </cell>
          <cell r="G168">
            <v>480788162</v>
          </cell>
          <cell r="H168">
            <v>480788162</v>
          </cell>
          <cell r="I168">
            <v>1647945084</v>
          </cell>
          <cell r="J168">
            <v>161339306</v>
          </cell>
          <cell r="K168">
            <v>0</v>
          </cell>
          <cell r="L168">
            <v>0</v>
          </cell>
          <cell r="M168" t="str">
            <v/>
          </cell>
          <cell r="N168" t="str">
            <v xml:space="preserve"> </v>
          </cell>
          <cell r="O168" t="str">
            <v/>
          </cell>
          <cell r="P168" t="str">
            <v/>
          </cell>
          <cell r="Q168">
            <v>0</v>
          </cell>
          <cell r="R168" t="str">
            <v/>
          </cell>
          <cell r="S168">
            <v>0</v>
          </cell>
          <cell r="T168" t="str">
            <v/>
          </cell>
          <cell r="U168" t="str">
            <v/>
          </cell>
          <cell r="V168">
            <v>0</v>
          </cell>
          <cell r="W168" t="str">
            <v/>
          </cell>
          <cell r="X168">
            <v>0</v>
          </cell>
        </row>
        <row r="169">
          <cell r="B169">
            <v>15.299999999999999</v>
          </cell>
          <cell r="C169" t="str">
            <v>BALLEN B Y CIA S.A.S.</v>
          </cell>
          <cell r="D169">
            <v>0.5</v>
          </cell>
          <cell r="E169">
            <v>2082044691</v>
          </cell>
          <cell r="F169">
            <v>3785256493</v>
          </cell>
          <cell r="G169">
            <v>454968809</v>
          </cell>
          <cell r="H169">
            <v>2021231982</v>
          </cell>
          <cell r="I169">
            <v>1764024511</v>
          </cell>
          <cell r="J169">
            <v>652869820</v>
          </cell>
          <cell r="K169">
            <v>141371539</v>
          </cell>
          <cell r="L169">
            <v>0</v>
          </cell>
          <cell r="M169" t="str">
            <v/>
          </cell>
          <cell r="N169">
            <v>0</v>
          </cell>
          <cell r="O169" t="str">
            <v/>
          </cell>
          <cell r="P169" t="str">
            <v/>
          </cell>
          <cell r="Q169">
            <v>0</v>
          </cell>
          <cell r="R169" t="str">
            <v/>
          </cell>
          <cell r="S169">
            <v>0</v>
          </cell>
          <cell r="T169" t="str">
            <v/>
          </cell>
          <cell r="U169" t="str">
            <v/>
          </cell>
          <cell r="V169">
            <v>0</v>
          </cell>
          <cell r="W169" t="str">
            <v/>
          </cell>
          <cell r="X169">
            <v>0</v>
          </cell>
        </row>
        <row r="170">
          <cell r="B170" t="str">
            <v/>
          </cell>
          <cell r="C170">
            <v>0</v>
          </cell>
          <cell r="D170">
            <v>0</v>
          </cell>
          <cell r="E170" t="str">
            <v/>
          </cell>
          <cell r="F170">
            <v>0</v>
          </cell>
          <cell r="G170" t="str">
            <v/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 t="str">
            <v/>
          </cell>
          <cell r="N170">
            <v>0</v>
          </cell>
          <cell r="O170" t="str">
            <v/>
          </cell>
          <cell r="P170" t="str">
            <v/>
          </cell>
          <cell r="Q170">
            <v>0</v>
          </cell>
          <cell r="R170" t="str">
            <v/>
          </cell>
          <cell r="S170">
            <v>0</v>
          </cell>
          <cell r="T170" t="str">
            <v/>
          </cell>
          <cell r="U170" t="str">
            <v/>
          </cell>
          <cell r="V170">
            <v>0</v>
          </cell>
          <cell r="W170" t="str">
            <v/>
          </cell>
          <cell r="X170">
            <v>0</v>
          </cell>
        </row>
        <row r="171">
          <cell r="B171" t="str">
            <v/>
          </cell>
          <cell r="C171">
            <v>0</v>
          </cell>
          <cell r="D171">
            <v>0</v>
          </cell>
          <cell r="E171" t="str">
            <v/>
          </cell>
          <cell r="F171">
            <v>0</v>
          </cell>
          <cell r="G171" t="str">
            <v/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 t="str">
            <v/>
          </cell>
          <cell r="N171">
            <v>0</v>
          </cell>
          <cell r="O171" t="str">
            <v/>
          </cell>
          <cell r="P171" t="str">
            <v/>
          </cell>
          <cell r="Q171">
            <v>0</v>
          </cell>
          <cell r="R171" t="str">
            <v/>
          </cell>
          <cell r="S171">
            <v>0</v>
          </cell>
          <cell r="T171" t="str">
            <v/>
          </cell>
          <cell r="U171" t="str">
            <v/>
          </cell>
          <cell r="V171">
            <v>0</v>
          </cell>
          <cell r="W171" t="str">
            <v/>
          </cell>
          <cell r="X171">
            <v>0</v>
          </cell>
        </row>
        <row r="172">
          <cell r="B172" t="str">
            <v/>
          </cell>
          <cell r="C172">
            <v>0</v>
          </cell>
          <cell r="D172">
            <v>0</v>
          </cell>
          <cell r="E172" t="str">
            <v/>
          </cell>
          <cell r="F172">
            <v>0</v>
          </cell>
          <cell r="G172" t="str">
            <v/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 t="str">
            <v/>
          </cell>
          <cell r="N172">
            <v>0</v>
          </cell>
          <cell r="O172" t="str">
            <v/>
          </cell>
          <cell r="P172" t="str">
            <v/>
          </cell>
          <cell r="Q172">
            <v>0</v>
          </cell>
          <cell r="R172" t="str">
            <v/>
          </cell>
          <cell r="S172">
            <v>0</v>
          </cell>
          <cell r="T172" t="str">
            <v/>
          </cell>
          <cell r="U172" t="str">
            <v/>
          </cell>
          <cell r="V172">
            <v>0</v>
          </cell>
          <cell r="W172" t="str">
            <v/>
          </cell>
          <cell r="X172">
            <v>0</v>
          </cell>
        </row>
        <row r="173">
          <cell r="B173" t="str">
            <v/>
          </cell>
          <cell r="C173">
            <v>0</v>
          </cell>
          <cell r="D173">
            <v>0</v>
          </cell>
          <cell r="E173" t="str">
            <v/>
          </cell>
          <cell r="F173">
            <v>0</v>
          </cell>
          <cell r="G173" t="str">
            <v/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 t="str">
            <v/>
          </cell>
          <cell r="N173">
            <v>0</v>
          </cell>
          <cell r="O173" t="str">
            <v/>
          </cell>
          <cell r="P173" t="str">
            <v/>
          </cell>
          <cell r="Q173">
            <v>0</v>
          </cell>
          <cell r="R173" t="str">
            <v/>
          </cell>
          <cell r="S173">
            <v>0</v>
          </cell>
          <cell r="T173" t="str">
            <v/>
          </cell>
          <cell r="U173" t="str">
            <v/>
          </cell>
          <cell r="V173">
            <v>0</v>
          </cell>
          <cell r="W173" t="str">
            <v/>
          </cell>
          <cell r="X173">
            <v>0</v>
          </cell>
        </row>
        <row r="174">
          <cell r="B174" t="str">
            <v/>
          </cell>
          <cell r="C174">
            <v>0</v>
          </cell>
          <cell r="D174">
            <v>0</v>
          </cell>
          <cell r="E174" t="str">
            <v/>
          </cell>
          <cell r="F174">
            <v>0</v>
          </cell>
          <cell r="G174" t="str">
            <v/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 t="str">
            <v/>
          </cell>
          <cell r="N174">
            <v>0</v>
          </cell>
          <cell r="O174" t="str">
            <v/>
          </cell>
          <cell r="P174" t="str">
            <v/>
          </cell>
          <cell r="Q174">
            <v>0</v>
          </cell>
          <cell r="R174" t="str">
            <v/>
          </cell>
          <cell r="S174">
            <v>0</v>
          </cell>
          <cell r="T174" t="str">
            <v/>
          </cell>
          <cell r="U174" t="str">
            <v/>
          </cell>
          <cell r="V174">
            <v>0</v>
          </cell>
          <cell r="W174" t="str">
            <v/>
          </cell>
          <cell r="X174">
            <v>0</v>
          </cell>
        </row>
        <row r="175">
          <cell r="B175" t="str">
            <v/>
          </cell>
          <cell r="C175">
            <v>0</v>
          </cell>
          <cell r="D175">
            <v>0</v>
          </cell>
          <cell r="E175" t="str">
            <v/>
          </cell>
          <cell r="F175">
            <v>0</v>
          </cell>
          <cell r="G175" t="str">
            <v/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 t="str">
            <v/>
          </cell>
          <cell r="N175">
            <v>0</v>
          </cell>
          <cell r="O175" t="str">
            <v/>
          </cell>
          <cell r="P175" t="str">
            <v/>
          </cell>
          <cell r="Q175">
            <v>0</v>
          </cell>
          <cell r="R175" t="str">
            <v/>
          </cell>
          <cell r="S175">
            <v>0</v>
          </cell>
          <cell r="T175" t="str">
            <v/>
          </cell>
          <cell r="U175" t="str">
            <v/>
          </cell>
          <cell r="V175">
            <v>0</v>
          </cell>
          <cell r="W175" t="str">
            <v/>
          </cell>
          <cell r="X175">
            <v>0</v>
          </cell>
        </row>
        <row r="176">
          <cell r="B176" t="str">
            <v/>
          </cell>
          <cell r="C176">
            <v>0</v>
          </cell>
          <cell r="D176">
            <v>0</v>
          </cell>
          <cell r="E176" t="str">
            <v/>
          </cell>
          <cell r="F176">
            <v>0</v>
          </cell>
          <cell r="G176" t="str">
            <v/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 t="str">
            <v/>
          </cell>
          <cell r="N176">
            <v>0</v>
          </cell>
          <cell r="O176" t="str">
            <v/>
          </cell>
          <cell r="P176" t="str">
            <v/>
          </cell>
          <cell r="Q176">
            <v>0</v>
          </cell>
          <cell r="R176" t="str">
            <v/>
          </cell>
          <cell r="S176">
            <v>0</v>
          </cell>
          <cell r="T176" t="str">
            <v/>
          </cell>
          <cell r="U176" t="str">
            <v/>
          </cell>
          <cell r="V176">
            <v>0</v>
          </cell>
          <cell r="W176" t="str">
            <v/>
          </cell>
          <cell r="X176">
            <v>0</v>
          </cell>
        </row>
        <row r="177">
          <cell r="B177">
            <v>16</v>
          </cell>
          <cell r="C177" t="str">
            <v>CONSORCIO SAN PABLO</v>
          </cell>
          <cell r="D177">
            <v>1</v>
          </cell>
          <cell r="E177">
            <v>114478871615</v>
          </cell>
          <cell r="F177">
            <v>151820944418</v>
          </cell>
          <cell r="G177">
            <v>52750978245</v>
          </cell>
          <cell r="H177">
            <v>89368120494</v>
          </cell>
          <cell r="I177">
            <v>62452823924</v>
          </cell>
          <cell r="J177">
            <v>5400407808</v>
          </cell>
          <cell r="K177">
            <v>2341098317</v>
          </cell>
          <cell r="L177">
            <v>1</v>
          </cell>
          <cell r="M177">
            <v>3</v>
          </cell>
          <cell r="N177" t="str">
            <v xml:space="preserve"> </v>
          </cell>
          <cell r="O177">
            <v>0</v>
          </cell>
          <cell r="P177">
            <v>4167150295</v>
          </cell>
          <cell r="Q177">
            <v>2.1701753298925954</v>
          </cell>
          <cell r="R177" t="str">
            <v>HABIL</v>
          </cell>
          <cell r="S177">
            <v>0.58864157930639538</v>
          </cell>
          <cell r="T177" t="str">
            <v>HABIL</v>
          </cell>
          <cell r="U177">
            <v>0</v>
          </cell>
          <cell r="V177">
            <v>2.3067838581509688</v>
          </cell>
          <cell r="W177" t="str">
            <v>HABIL</v>
          </cell>
          <cell r="X177" t="str">
            <v>HABIL</v>
          </cell>
        </row>
        <row r="178">
          <cell r="B178">
            <v>16.100000000000001</v>
          </cell>
          <cell r="C178" t="str">
            <v>ALCA INGENIERIA S.A.S.</v>
          </cell>
          <cell r="D178">
            <v>0.6</v>
          </cell>
          <cell r="E178">
            <v>16669734107</v>
          </cell>
          <cell r="F178">
            <v>29085486224</v>
          </cell>
          <cell r="G178">
            <v>8282217822</v>
          </cell>
          <cell r="H178">
            <v>17158922672</v>
          </cell>
          <cell r="I178">
            <v>11926563552</v>
          </cell>
          <cell r="J178">
            <v>2256803930</v>
          </cell>
          <cell r="K178">
            <v>207261263</v>
          </cell>
          <cell r="L178">
            <v>0</v>
          </cell>
          <cell r="M178" t="str">
            <v/>
          </cell>
          <cell r="N178" t="str">
            <v xml:space="preserve"> </v>
          </cell>
          <cell r="O178" t="str">
            <v/>
          </cell>
          <cell r="P178" t="str">
            <v/>
          </cell>
          <cell r="Q178">
            <v>0</v>
          </cell>
          <cell r="R178" t="str">
            <v/>
          </cell>
          <cell r="S178">
            <v>0</v>
          </cell>
          <cell r="T178" t="str">
            <v/>
          </cell>
          <cell r="U178" t="str">
            <v/>
          </cell>
          <cell r="V178">
            <v>0</v>
          </cell>
          <cell r="W178" t="str">
            <v/>
          </cell>
          <cell r="X178">
            <v>0</v>
          </cell>
        </row>
        <row r="179">
          <cell r="B179">
            <v>16.200000000000003</v>
          </cell>
          <cell r="C179" t="str">
            <v>TORRESCAMARA Y CIA DE OBRAS S.A. SUCURSAL COLOMBIA</v>
          </cell>
          <cell r="D179">
            <v>0.4</v>
          </cell>
          <cell r="E179">
            <v>97809137508</v>
          </cell>
          <cell r="F179">
            <v>122735458194</v>
          </cell>
          <cell r="G179">
            <v>44468760423</v>
          </cell>
          <cell r="H179">
            <v>72209197822</v>
          </cell>
          <cell r="I179">
            <v>50526260372</v>
          </cell>
          <cell r="J179">
            <v>3143603878</v>
          </cell>
          <cell r="K179">
            <v>2133837054</v>
          </cell>
          <cell r="L179">
            <v>0</v>
          </cell>
          <cell r="M179" t="str">
            <v/>
          </cell>
          <cell r="N179" t="str">
            <v xml:space="preserve"> </v>
          </cell>
          <cell r="O179" t="str">
            <v/>
          </cell>
          <cell r="P179" t="str">
            <v/>
          </cell>
          <cell r="Q179">
            <v>0</v>
          </cell>
          <cell r="R179" t="str">
            <v/>
          </cell>
          <cell r="S179">
            <v>0</v>
          </cell>
          <cell r="T179" t="str">
            <v/>
          </cell>
          <cell r="U179" t="str">
            <v/>
          </cell>
          <cell r="V179">
            <v>0</v>
          </cell>
          <cell r="W179" t="str">
            <v/>
          </cell>
          <cell r="X179">
            <v>0</v>
          </cell>
        </row>
        <row r="180">
          <cell r="B180" t="str">
            <v/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 t="str">
            <v/>
          </cell>
          <cell r="N180">
            <v>0</v>
          </cell>
          <cell r="O180" t="str">
            <v/>
          </cell>
          <cell r="P180" t="str">
            <v/>
          </cell>
          <cell r="Q180">
            <v>0</v>
          </cell>
          <cell r="R180" t="str">
            <v/>
          </cell>
          <cell r="S180">
            <v>0</v>
          </cell>
          <cell r="T180" t="str">
            <v/>
          </cell>
          <cell r="U180" t="str">
            <v/>
          </cell>
          <cell r="V180">
            <v>0</v>
          </cell>
          <cell r="W180" t="str">
            <v/>
          </cell>
          <cell r="X180">
            <v>0</v>
          </cell>
        </row>
        <row r="181">
          <cell r="B181" t="str">
            <v/>
          </cell>
          <cell r="C181">
            <v>0</v>
          </cell>
          <cell r="D181">
            <v>0</v>
          </cell>
          <cell r="E181" t="str">
            <v/>
          </cell>
          <cell r="F181">
            <v>0</v>
          </cell>
          <cell r="G181" t="str">
            <v/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 t="str">
            <v/>
          </cell>
          <cell r="N181">
            <v>0</v>
          </cell>
          <cell r="O181" t="str">
            <v/>
          </cell>
          <cell r="P181" t="str">
            <v/>
          </cell>
          <cell r="Q181">
            <v>0</v>
          </cell>
          <cell r="R181" t="str">
            <v/>
          </cell>
          <cell r="S181">
            <v>0</v>
          </cell>
          <cell r="T181" t="str">
            <v/>
          </cell>
          <cell r="U181" t="str">
            <v/>
          </cell>
          <cell r="V181">
            <v>0</v>
          </cell>
          <cell r="W181" t="str">
            <v/>
          </cell>
          <cell r="X181">
            <v>0</v>
          </cell>
        </row>
        <row r="182">
          <cell r="B182" t="str">
            <v/>
          </cell>
          <cell r="C182">
            <v>0</v>
          </cell>
          <cell r="D182">
            <v>0</v>
          </cell>
          <cell r="E182" t="str">
            <v/>
          </cell>
          <cell r="F182">
            <v>0</v>
          </cell>
          <cell r="G182" t="str">
            <v/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 t="str">
            <v/>
          </cell>
          <cell r="N182">
            <v>0</v>
          </cell>
          <cell r="O182" t="str">
            <v/>
          </cell>
          <cell r="P182" t="str">
            <v/>
          </cell>
          <cell r="Q182">
            <v>0</v>
          </cell>
          <cell r="R182" t="str">
            <v/>
          </cell>
          <cell r="S182">
            <v>0</v>
          </cell>
          <cell r="T182" t="str">
            <v/>
          </cell>
          <cell r="U182" t="str">
            <v/>
          </cell>
          <cell r="V182">
            <v>0</v>
          </cell>
          <cell r="W182" t="str">
            <v/>
          </cell>
          <cell r="X182">
            <v>0</v>
          </cell>
        </row>
        <row r="183">
          <cell r="B183" t="str">
            <v/>
          </cell>
          <cell r="C183">
            <v>0</v>
          </cell>
          <cell r="D183">
            <v>0</v>
          </cell>
          <cell r="E183" t="str">
            <v/>
          </cell>
          <cell r="F183">
            <v>0</v>
          </cell>
          <cell r="G183" t="str">
            <v/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 t="str">
            <v/>
          </cell>
          <cell r="N183">
            <v>0</v>
          </cell>
          <cell r="O183" t="str">
            <v/>
          </cell>
          <cell r="P183" t="str">
            <v/>
          </cell>
          <cell r="Q183">
            <v>0</v>
          </cell>
          <cell r="R183" t="str">
            <v/>
          </cell>
          <cell r="S183">
            <v>0</v>
          </cell>
          <cell r="T183" t="str">
            <v/>
          </cell>
          <cell r="U183" t="str">
            <v/>
          </cell>
          <cell r="V183">
            <v>0</v>
          </cell>
          <cell r="W183" t="str">
            <v/>
          </cell>
          <cell r="X183">
            <v>0</v>
          </cell>
        </row>
        <row r="184">
          <cell r="B184" t="str">
            <v/>
          </cell>
          <cell r="C184">
            <v>0</v>
          </cell>
          <cell r="D184">
            <v>0</v>
          </cell>
          <cell r="E184" t="str">
            <v/>
          </cell>
          <cell r="F184">
            <v>0</v>
          </cell>
          <cell r="G184" t="str">
            <v/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 t="str">
            <v/>
          </cell>
          <cell r="N184">
            <v>0</v>
          </cell>
          <cell r="O184" t="str">
            <v/>
          </cell>
          <cell r="P184" t="str">
            <v/>
          </cell>
          <cell r="Q184">
            <v>0</v>
          </cell>
          <cell r="R184" t="str">
            <v/>
          </cell>
          <cell r="S184">
            <v>0</v>
          </cell>
          <cell r="T184" t="str">
            <v/>
          </cell>
          <cell r="U184" t="str">
            <v/>
          </cell>
          <cell r="V184">
            <v>0</v>
          </cell>
          <cell r="W184" t="str">
            <v/>
          </cell>
          <cell r="X184">
            <v>0</v>
          </cell>
        </row>
        <row r="185">
          <cell r="B185" t="str">
            <v/>
          </cell>
          <cell r="C185">
            <v>0</v>
          </cell>
          <cell r="D185">
            <v>0</v>
          </cell>
          <cell r="E185" t="str">
            <v/>
          </cell>
          <cell r="F185">
            <v>0</v>
          </cell>
          <cell r="G185" t="str">
            <v/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 t="str">
            <v/>
          </cell>
          <cell r="N185">
            <v>0</v>
          </cell>
          <cell r="O185" t="str">
            <v/>
          </cell>
          <cell r="P185" t="str">
            <v/>
          </cell>
          <cell r="Q185">
            <v>0</v>
          </cell>
          <cell r="R185" t="str">
            <v/>
          </cell>
          <cell r="S185">
            <v>0</v>
          </cell>
          <cell r="T185" t="str">
            <v/>
          </cell>
          <cell r="U185" t="str">
            <v/>
          </cell>
          <cell r="V185">
            <v>0</v>
          </cell>
          <cell r="W185" t="str">
            <v/>
          </cell>
          <cell r="X185">
            <v>0</v>
          </cell>
        </row>
        <row r="186">
          <cell r="B186" t="str">
            <v/>
          </cell>
          <cell r="C186">
            <v>0</v>
          </cell>
          <cell r="D186">
            <v>0</v>
          </cell>
          <cell r="E186" t="str">
            <v/>
          </cell>
          <cell r="F186">
            <v>0</v>
          </cell>
          <cell r="G186" t="str">
            <v/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 t="str">
            <v/>
          </cell>
          <cell r="N186">
            <v>0</v>
          </cell>
          <cell r="O186" t="str">
            <v/>
          </cell>
          <cell r="P186" t="str">
            <v/>
          </cell>
          <cell r="Q186">
            <v>0</v>
          </cell>
          <cell r="R186" t="str">
            <v/>
          </cell>
          <cell r="S186">
            <v>0</v>
          </cell>
          <cell r="T186" t="str">
            <v/>
          </cell>
          <cell r="U186" t="str">
            <v/>
          </cell>
          <cell r="V186">
            <v>0</v>
          </cell>
          <cell r="W186" t="str">
            <v/>
          </cell>
          <cell r="X186">
            <v>0</v>
          </cell>
        </row>
        <row r="187">
          <cell r="B187" t="str">
            <v/>
          </cell>
          <cell r="C187">
            <v>0</v>
          </cell>
          <cell r="D187">
            <v>0</v>
          </cell>
          <cell r="E187" t="str">
            <v/>
          </cell>
          <cell r="F187">
            <v>0</v>
          </cell>
          <cell r="G187" t="str">
            <v/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 t="str">
            <v/>
          </cell>
          <cell r="N187">
            <v>0</v>
          </cell>
          <cell r="O187" t="str">
            <v/>
          </cell>
          <cell r="P187" t="str">
            <v/>
          </cell>
          <cell r="Q187">
            <v>0</v>
          </cell>
          <cell r="R187" t="str">
            <v/>
          </cell>
          <cell r="S187">
            <v>0</v>
          </cell>
          <cell r="T187" t="str">
            <v/>
          </cell>
          <cell r="U187" t="str">
            <v/>
          </cell>
          <cell r="V187">
            <v>0</v>
          </cell>
          <cell r="W187" t="str">
            <v/>
          </cell>
          <cell r="X187">
            <v>0</v>
          </cell>
        </row>
        <row r="188">
          <cell r="B188">
            <v>17</v>
          </cell>
          <cell r="C188" t="str">
            <v>CONSORCIO LA CALERA CUNDINAMARCA</v>
          </cell>
          <cell r="D188">
            <v>1</v>
          </cell>
          <cell r="E188">
            <v>7733546759</v>
          </cell>
          <cell r="F188">
            <v>15056086091</v>
          </cell>
          <cell r="G188">
            <v>662438548</v>
          </cell>
          <cell r="H188">
            <v>6125999246</v>
          </cell>
          <cell r="I188">
            <v>8930086845</v>
          </cell>
          <cell r="J188">
            <v>1406901344</v>
          </cell>
          <cell r="K188">
            <v>255551190</v>
          </cell>
          <cell r="L188">
            <v>1</v>
          </cell>
          <cell r="M188">
            <v>3</v>
          </cell>
          <cell r="N188" t="str">
            <v xml:space="preserve"> </v>
          </cell>
          <cell r="O188">
            <v>0</v>
          </cell>
          <cell r="P188">
            <v>4167150295</v>
          </cell>
          <cell r="Q188">
            <v>11.674361014087603</v>
          </cell>
          <cell r="R188" t="str">
            <v>HABIL</v>
          </cell>
          <cell r="S188">
            <v>0.4068786010503691</v>
          </cell>
          <cell r="T188" t="str">
            <v>HABIL</v>
          </cell>
          <cell r="U188">
            <v>0</v>
          </cell>
          <cell r="V188">
            <v>5.505360174609244</v>
          </cell>
          <cell r="W188" t="str">
            <v>HABIL</v>
          </cell>
          <cell r="X188" t="str">
            <v>HABIL</v>
          </cell>
        </row>
        <row r="189">
          <cell r="B189">
            <v>17.100000000000001</v>
          </cell>
          <cell r="C189" t="str">
            <v>JUAN SILVA RODRIGUEZ</v>
          </cell>
          <cell r="D189">
            <v>0.5</v>
          </cell>
          <cell r="E189">
            <v>3946319652</v>
          </cell>
          <cell r="F189">
            <v>7245031905</v>
          </cell>
          <cell r="G189">
            <v>209147914</v>
          </cell>
          <cell r="H189">
            <v>2418482838</v>
          </cell>
          <cell r="I189">
            <v>4826549067</v>
          </cell>
          <cell r="J189">
            <v>658416814</v>
          </cell>
          <cell r="K189">
            <v>108990375</v>
          </cell>
          <cell r="L189">
            <v>0</v>
          </cell>
          <cell r="M189" t="str">
            <v/>
          </cell>
          <cell r="N189" t="str">
            <v xml:space="preserve"> </v>
          </cell>
          <cell r="O189" t="str">
            <v/>
          </cell>
          <cell r="P189" t="str">
            <v/>
          </cell>
          <cell r="Q189">
            <v>0</v>
          </cell>
          <cell r="R189" t="str">
            <v/>
          </cell>
          <cell r="S189">
            <v>0</v>
          </cell>
          <cell r="T189" t="str">
            <v/>
          </cell>
          <cell r="U189" t="str">
            <v/>
          </cell>
          <cell r="V189">
            <v>0</v>
          </cell>
          <cell r="W189" t="str">
            <v/>
          </cell>
          <cell r="X189">
            <v>0</v>
          </cell>
        </row>
        <row r="190">
          <cell r="B190">
            <v>17.200000000000003</v>
          </cell>
          <cell r="C190" t="str">
            <v>FERNANDO JIMENEZ ROA</v>
          </cell>
          <cell r="D190">
            <v>0.5</v>
          </cell>
          <cell r="E190">
            <v>3787227107</v>
          </cell>
          <cell r="F190">
            <v>7811054186</v>
          </cell>
          <cell r="G190">
            <v>453290634</v>
          </cell>
          <cell r="H190">
            <v>3707516408</v>
          </cell>
          <cell r="I190">
            <v>4103537778</v>
          </cell>
          <cell r="J190">
            <v>748484530</v>
          </cell>
          <cell r="K190">
            <v>146560815</v>
          </cell>
          <cell r="L190">
            <v>0</v>
          </cell>
          <cell r="M190" t="str">
            <v/>
          </cell>
          <cell r="N190" t="str">
            <v xml:space="preserve"> </v>
          </cell>
          <cell r="O190" t="str">
            <v/>
          </cell>
          <cell r="P190" t="str">
            <v/>
          </cell>
          <cell r="Q190">
            <v>0</v>
          </cell>
          <cell r="R190" t="str">
            <v/>
          </cell>
          <cell r="S190">
            <v>0</v>
          </cell>
          <cell r="T190" t="str">
            <v/>
          </cell>
          <cell r="U190" t="str">
            <v/>
          </cell>
          <cell r="V190">
            <v>0</v>
          </cell>
          <cell r="W190" t="str">
            <v/>
          </cell>
          <cell r="X190">
            <v>0</v>
          </cell>
        </row>
        <row r="191">
          <cell r="B191" t="str">
            <v/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 t="str">
            <v/>
          </cell>
          <cell r="N191">
            <v>0</v>
          </cell>
          <cell r="O191" t="str">
            <v/>
          </cell>
          <cell r="P191" t="str">
            <v/>
          </cell>
          <cell r="Q191">
            <v>0</v>
          </cell>
          <cell r="R191" t="str">
            <v/>
          </cell>
          <cell r="S191">
            <v>0</v>
          </cell>
          <cell r="T191" t="str">
            <v/>
          </cell>
          <cell r="U191" t="str">
            <v/>
          </cell>
          <cell r="V191">
            <v>0</v>
          </cell>
          <cell r="W191" t="str">
            <v/>
          </cell>
          <cell r="X191">
            <v>0</v>
          </cell>
        </row>
        <row r="192">
          <cell r="B192" t="str">
            <v/>
          </cell>
          <cell r="C192">
            <v>0</v>
          </cell>
          <cell r="D192">
            <v>0</v>
          </cell>
          <cell r="E192" t="str">
            <v/>
          </cell>
          <cell r="F192">
            <v>0</v>
          </cell>
          <cell r="G192" t="str">
            <v/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 t="str">
            <v/>
          </cell>
          <cell r="N192">
            <v>0</v>
          </cell>
          <cell r="O192" t="str">
            <v/>
          </cell>
          <cell r="P192" t="str">
            <v/>
          </cell>
          <cell r="Q192">
            <v>0</v>
          </cell>
          <cell r="R192" t="str">
            <v/>
          </cell>
          <cell r="S192">
            <v>0</v>
          </cell>
          <cell r="T192" t="str">
            <v/>
          </cell>
          <cell r="U192" t="str">
            <v/>
          </cell>
          <cell r="V192">
            <v>0</v>
          </cell>
          <cell r="W192" t="str">
            <v/>
          </cell>
          <cell r="X192">
            <v>0</v>
          </cell>
        </row>
        <row r="193">
          <cell r="B193" t="str">
            <v/>
          </cell>
          <cell r="C193">
            <v>0</v>
          </cell>
          <cell r="D193">
            <v>0</v>
          </cell>
          <cell r="E193" t="str">
            <v/>
          </cell>
          <cell r="F193">
            <v>0</v>
          </cell>
          <cell r="G193" t="str">
            <v/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 t="str">
            <v/>
          </cell>
          <cell r="N193">
            <v>0</v>
          </cell>
          <cell r="O193" t="str">
            <v/>
          </cell>
          <cell r="P193" t="str">
            <v/>
          </cell>
          <cell r="Q193">
            <v>0</v>
          </cell>
          <cell r="R193" t="str">
            <v/>
          </cell>
          <cell r="S193">
            <v>0</v>
          </cell>
          <cell r="T193" t="str">
            <v/>
          </cell>
          <cell r="U193" t="str">
            <v/>
          </cell>
          <cell r="V193">
            <v>0</v>
          </cell>
          <cell r="W193" t="str">
            <v/>
          </cell>
          <cell r="X193">
            <v>0</v>
          </cell>
        </row>
        <row r="194">
          <cell r="B194" t="str">
            <v/>
          </cell>
          <cell r="C194">
            <v>0</v>
          </cell>
          <cell r="D194">
            <v>0</v>
          </cell>
          <cell r="E194" t="str">
            <v/>
          </cell>
          <cell r="F194">
            <v>0</v>
          </cell>
          <cell r="G194" t="str">
            <v/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 t="str">
            <v/>
          </cell>
          <cell r="N194">
            <v>0</v>
          </cell>
          <cell r="O194" t="str">
            <v/>
          </cell>
          <cell r="P194" t="str">
            <v/>
          </cell>
          <cell r="Q194">
            <v>0</v>
          </cell>
          <cell r="R194" t="str">
            <v/>
          </cell>
          <cell r="S194">
            <v>0</v>
          </cell>
          <cell r="T194" t="str">
            <v/>
          </cell>
          <cell r="U194" t="str">
            <v/>
          </cell>
          <cell r="V194">
            <v>0</v>
          </cell>
          <cell r="W194" t="str">
            <v/>
          </cell>
          <cell r="X194">
            <v>0</v>
          </cell>
        </row>
        <row r="195">
          <cell r="B195" t="str">
            <v/>
          </cell>
          <cell r="C195">
            <v>0</v>
          </cell>
          <cell r="D195">
            <v>0</v>
          </cell>
          <cell r="E195" t="str">
            <v/>
          </cell>
          <cell r="F195">
            <v>0</v>
          </cell>
          <cell r="G195" t="str">
            <v/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 t="str">
            <v/>
          </cell>
          <cell r="N195">
            <v>0</v>
          </cell>
          <cell r="O195" t="str">
            <v/>
          </cell>
          <cell r="P195" t="str">
            <v/>
          </cell>
          <cell r="Q195">
            <v>0</v>
          </cell>
          <cell r="R195" t="str">
            <v/>
          </cell>
          <cell r="S195">
            <v>0</v>
          </cell>
          <cell r="T195" t="str">
            <v/>
          </cell>
          <cell r="U195" t="str">
            <v/>
          </cell>
          <cell r="V195">
            <v>0</v>
          </cell>
          <cell r="W195" t="str">
            <v/>
          </cell>
          <cell r="X195">
            <v>0</v>
          </cell>
        </row>
        <row r="196">
          <cell r="B196" t="str">
            <v/>
          </cell>
          <cell r="C196">
            <v>0</v>
          </cell>
          <cell r="D196">
            <v>0</v>
          </cell>
          <cell r="E196" t="str">
            <v/>
          </cell>
          <cell r="F196">
            <v>0</v>
          </cell>
          <cell r="G196" t="str">
            <v/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 t="str">
            <v/>
          </cell>
          <cell r="N196">
            <v>0</v>
          </cell>
          <cell r="O196" t="str">
            <v/>
          </cell>
          <cell r="P196" t="str">
            <v/>
          </cell>
          <cell r="Q196">
            <v>0</v>
          </cell>
          <cell r="R196" t="str">
            <v/>
          </cell>
          <cell r="S196">
            <v>0</v>
          </cell>
          <cell r="T196" t="str">
            <v/>
          </cell>
          <cell r="U196" t="str">
            <v/>
          </cell>
          <cell r="V196">
            <v>0</v>
          </cell>
          <cell r="W196" t="str">
            <v/>
          </cell>
          <cell r="X196">
            <v>0</v>
          </cell>
        </row>
        <row r="197">
          <cell r="B197" t="str">
            <v/>
          </cell>
          <cell r="C197">
            <v>0</v>
          </cell>
          <cell r="D197">
            <v>0</v>
          </cell>
          <cell r="E197" t="str">
            <v/>
          </cell>
          <cell r="F197">
            <v>0</v>
          </cell>
          <cell r="G197" t="str">
            <v/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 t="str">
            <v/>
          </cell>
          <cell r="N197">
            <v>0</v>
          </cell>
          <cell r="O197" t="str">
            <v/>
          </cell>
          <cell r="P197" t="str">
            <v/>
          </cell>
          <cell r="Q197">
            <v>0</v>
          </cell>
          <cell r="R197" t="str">
            <v/>
          </cell>
          <cell r="S197">
            <v>0</v>
          </cell>
          <cell r="T197" t="str">
            <v/>
          </cell>
          <cell r="U197" t="str">
            <v/>
          </cell>
          <cell r="V197">
            <v>0</v>
          </cell>
          <cell r="W197" t="str">
            <v/>
          </cell>
          <cell r="X197">
            <v>0</v>
          </cell>
        </row>
        <row r="198">
          <cell r="B198" t="str">
            <v/>
          </cell>
          <cell r="C198">
            <v>0</v>
          </cell>
          <cell r="D198">
            <v>0</v>
          </cell>
          <cell r="E198" t="str">
            <v/>
          </cell>
          <cell r="F198">
            <v>0</v>
          </cell>
          <cell r="G198" t="str">
            <v/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 t="str">
            <v/>
          </cell>
          <cell r="N198">
            <v>0</v>
          </cell>
          <cell r="O198" t="str">
            <v/>
          </cell>
          <cell r="P198" t="str">
            <v/>
          </cell>
          <cell r="Q198">
            <v>0</v>
          </cell>
          <cell r="R198" t="str">
            <v/>
          </cell>
          <cell r="S198">
            <v>0</v>
          </cell>
          <cell r="T198" t="str">
            <v/>
          </cell>
          <cell r="U198" t="str">
            <v/>
          </cell>
          <cell r="V198">
            <v>0</v>
          </cell>
          <cell r="W198" t="str">
            <v/>
          </cell>
          <cell r="X198">
            <v>0</v>
          </cell>
        </row>
        <row r="199">
          <cell r="B199">
            <v>18</v>
          </cell>
          <cell r="C199" t="str">
            <v>CONSORCIO VIAS HN</v>
          </cell>
          <cell r="D199">
            <v>1</v>
          </cell>
          <cell r="E199">
            <v>3057443404</v>
          </cell>
          <cell r="F199">
            <v>3871581393</v>
          </cell>
          <cell r="G199">
            <v>171481447</v>
          </cell>
          <cell r="H199">
            <v>1005557786</v>
          </cell>
          <cell r="I199">
            <v>2866023607</v>
          </cell>
          <cell r="J199">
            <v>962920323</v>
          </cell>
          <cell r="K199">
            <v>104446419</v>
          </cell>
          <cell r="L199">
            <v>1</v>
          </cell>
          <cell r="M199">
            <v>3</v>
          </cell>
          <cell r="N199" t="str">
            <v xml:space="preserve"> </v>
          </cell>
          <cell r="O199">
            <v>0</v>
          </cell>
          <cell r="P199">
            <v>4167150295</v>
          </cell>
          <cell r="Q199">
            <v>17.829587150614607</v>
          </cell>
          <cell r="R199" t="str">
            <v>HABIL</v>
          </cell>
          <cell r="S199">
            <v>0.25972792095191266</v>
          </cell>
          <cell r="T199" t="str">
            <v>HABIL</v>
          </cell>
          <cell r="U199">
            <v>0</v>
          </cell>
          <cell r="V199">
            <v>9.2192756077161437</v>
          </cell>
          <cell r="W199" t="str">
            <v>HABIL</v>
          </cell>
          <cell r="X199" t="str">
            <v>HABIL</v>
          </cell>
        </row>
        <row r="200">
          <cell r="B200">
            <v>18.100000000000001</v>
          </cell>
          <cell r="C200" t="str">
            <v>LUIS FERNANDO HOYOS PEREZ</v>
          </cell>
          <cell r="D200">
            <v>0.6</v>
          </cell>
          <cell r="E200">
            <v>2255677333</v>
          </cell>
          <cell r="F200">
            <v>2447443322</v>
          </cell>
          <cell r="G200">
            <v>139077085</v>
          </cell>
          <cell r="H200">
            <v>627632642</v>
          </cell>
          <cell r="I200">
            <v>1819810680</v>
          </cell>
          <cell r="J200">
            <v>659966876</v>
          </cell>
          <cell r="K200">
            <v>94569876</v>
          </cell>
          <cell r="L200">
            <v>0</v>
          </cell>
          <cell r="M200" t="str">
            <v/>
          </cell>
          <cell r="N200" t="str">
            <v xml:space="preserve"> </v>
          </cell>
          <cell r="O200" t="str">
            <v/>
          </cell>
          <cell r="P200" t="str">
            <v/>
          </cell>
          <cell r="Q200">
            <v>0</v>
          </cell>
          <cell r="R200" t="str">
            <v/>
          </cell>
          <cell r="S200">
            <v>0</v>
          </cell>
          <cell r="T200" t="str">
            <v/>
          </cell>
          <cell r="U200" t="str">
            <v/>
          </cell>
          <cell r="V200">
            <v>0</v>
          </cell>
          <cell r="W200" t="str">
            <v/>
          </cell>
          <cell r="X200">
            <v>0</v>
          </cell>
        </row>
        <row r="201">
          <cell r="B201">
            <v>18.200000000000003</v>
          </cell>
          <cell r="C201" t="str">
            <v>VICTOR RAUL NEIRA DELBASTO</v>
          </cell>
          <cell r="D201">
            <v>0.4</v>
          </cell>
          <cell r="E201">
            <v>801766071</v>
          </cell>
          <cell r="F201">
            <v>1424138071</v>
          </cell>
          <cell r="G201">
            <v>32404362</v>
          </cell>
          <cell r="H201">
            <v>377925144</v>
          </cell>
          <cell r="I201">
            <v>1046212927</v>
          </cell>
          <cell r="J201">
            <v>302953447</v>
          </cell>
          <cell r="K201">
            <v>9876543</v>
          </cell>
          <cell r="L201">
            <v>0</v>
          </cell>
          <cell r="M201" t="str">
            <v/>
          </cell>
          <cell r="N201" t="str">
            <v xml:space="preserve"> </v>
          </cell>
          <cell r="O201" t="str">
            <v/>
          </cell>
          <cell r="P201" t="str">
            <v/>
          </cell>
          <cell r="Q201">
            <v>0</v>
          </cell>
          <cell r="R201" t="str">
            <v/>
          </cell>
          <cell r="S201">
            <v>0</v>
          </cell>
          <cell r="T201" t="str">
            <v/>
          </cell>
          <cell r="U201" t="str">
            <v/>
          </cell>
          <cell r="V201">
            <v>0</v>
          </cell>
          <cell r="W201" t="str">
            <v/>
          </cell>
          <cell r="X201">
            <v>0</v>
          </cell>
        </row>
        <row r="202">
          <cell r="B202" t="str">
            <v/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 t="str">
            <v/>
          </cell>
          <cell r="N202">
            <v>0</v>
          </cell>
          <cell r="O202" t="str">
            <v/>
          </cell>
          <cell r="P202" t="str">
            <v/>
          </cell>
          <cell r="Q202">
            <v>0</v>
          </cell>
          <cell r="R202" t="str">
            <v/>
          </cell>
          <cell r="S202">
            <v>0</v>
          </cell>
          <cell r="T202" t="str">
            <v/>
          </cell>
          <cell r="U202" t="str">
            <v/>
          </cell>
          <cell r="V202">
            <v>0</v>
          </cell>
          <cell r="W202" t="str">
            <v/>
          </cell>
          <cell r="X202">
            <v>0</v>
          </cell>
        </row>
        <row r="203">
          <cell r="B203" t="str">
            <v/>
          </cell>
          <cell r="C203">
            <v>0</v>
          </cell>
          <cell r="D203">
            <v>0</v>
          </cell>
          <cell r="E203" t="str">
            <v/>
          </cell>
          <cell r="F203">
            <v>0</v>
          </cell>
          <cell r="G203" t="str">
            <v/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 t="str">
            <v/>
          </cell>
          <cell r="N203">
            <v>0</v>
          </cell>
          <cell r="O203" t="str">
            <v/>
          </cell>
          <cell r="P203" t="str">
            <v/>
          </cell>
          <cell r="Q203">
            <v>0</v>
          </cell>
          <cell r="R203" t="str">
            <v/>
          </cell>
          <cell r="S203">
            <v>0</v>
          </cell>
          <cell r="T203" t="str">
            <v/>
          </cell>
          <cell r="U203" t="str">
            <v/>
          </cell>
          <cell r="V203">
            <v>0</v>
          </cell>
          <cell r="W203" t="str">
            <v/>
          </cell>
          <cell r="X203">
            <v>0</v>
          </cell>
        </row>
        <row r="204">
          <cell r="B204" t="str">
            <v/>
          </cell>
          <cell r="C204">
            <v>0</v>
          </cell>
          <cell r="D204">
            <v>0</v>
          </cell>
          <cell r="E204" t="str">
            <v/>
          </cell>
          <cell r="F204">
            <v>0</v>
          </cell>
          <cell r="G204" t="str">
            <v/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 t="str">
            <v/>
          </cell>
          <cell r="N204">
            <v>0</v>
          </cell>
          <cell r="O204" t="str">
            <v/>
          </cell>
          <cell r="P204" t="str">
            <v/>
          </cell>
          <cell r="Q204">
            <v>0</v>
          </cell>
          <cell r="R204" t="str">
            <v/>
          </cell>
          <cell r="S204">
            <v>0</v>
          </cell>
          <cell r="T204" t="str">
            <v/>
          </cell>
          <cell r="U204" t="str">
            <v/>
          </cell>
          <cell r="V204">
            <v>0</v>
          </cell>
          <cell r="W204" t="str">
            <v/>
          </cell>
          <cell r="X204">
            <v>0</v>
          </cell>
        </row>
        <row r="205">
          <cell r="B205" t="str">
            <v/>
          </cell>
          <cell r="C205">
            <v>0</v>
          </cell>
          <cell r="D205">
            <v>0</v>
          </cell>
          <cell r="E205" t="str">
            <v/>
          </cell>
          <cell r="F205">
            <v>0</v>
          </cell>
          <cell r="G205" t="str">
            <v/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 t="str">
            <v/>
          </cell>
          <cell r="N205">
            <v>0</v>
          </cell>
          <cell r="O205" t="str">
            <v/>
          </cell>
          <cell r="P205" t="str">
            <v/>
          </cell>
          <cell r="Q205">
            <v>0</v>
          </cell>
          <cell r="R205" t="str">
            <v/>
          </cell>
          <cell r="S205">
            <v>0</v>
          </cell>
          <cell r="T205" t="str">
            <v/>
          </cell>
          <cell r="U205" t="str">
            <v/>
          </cell>
          <cell r="V205">
            <v>0</v>
          </cell>
          <cell r="W205" t="str">
            <v/>
          </cell>
          <cell r="X205">
            <v>0</v>
          </cell>
        </row>
        <row r="206">
          <cell r="B206" t="str">
            <v/>
          </cell>
          <cell r="C206">
            <v>0</v>
          </cell>
          <cell r="D206">
            <v>0</v>
          </cell>
          <cell r="E206" t="str">
            <v/>
          </cell>
          <cell r="F206">
            <v>0</v>
          </cell>
          <cell r="G206" t="str">
            <v/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 t="str">
            <v/>
          </cell>
          <cell r="N206">
            <v>0</v>
          </cell>
          <cell r="O206" t="str">
            <v/>
          </cell>
          <cell r="P206" t="str">
            <v/>
          </cell>
          <cell r="Q206">
            <v>0</v>
          </cell>
          <cell r="R206" t="str">
            <v/>
          </cell>
          <cell r="S206">
            <v>0</v>
          </cell>
          <cell r="T206" t="str">
            <v/>
          </cell>
          <cell r="U206" t="str">
            <v/>
          </cell>
          <cell r="V206">
            <v>0</v>
          </cell>
          <cell r="W206" t="str">
            <v/>
          </cell>
          <cell r="X206">
            <v>0</v>
          </cell>
        </row>
        <row r="207">
          <cell r="B207" t="str">
            <v/>
          </cell>
          <cell r="C207">
            <v>0</v>
          </cell>
          <cell r="D207">
            <v>0</v>
          </cell>
          <cell r="E207" t="str">
            <v/>
          </cell>
          <cell r="F207">
            <v>0</v>
          </cell>
          <cell r="G207" t="str">
            <v/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 t="str">
            <v/>
          </cell>
          <cell r="N207">
            <v>0</v>
          </cell>
          <cell r="O207" t="str">
            <v/>
          </cell>
          <cell r="P207" t="str">
            <v/>
          </cell>
          <cell r="Q207">
            <v>0</v>
          </cell>
          <cell r="R207" t="str">
            <v/>
          </cell>
          <cell r="S207">
            <v>0</v>
          </cell>
          <cell r="T207" t="str">
            <v/>
          </cell>
          <cell r="U207" t="str">
            <v/>
          </cell>
          <cell r="V207">
            <v>0</v>
          </cell>
          <cell r="W207" t="str">
            <v/>
          </cell>
          <cell r="X207">
            <v>0</v>
          </cell>
        </row>
        <row r="208">
          <cell r="B208" t="str">
            <v/>
          </cell>
          <cell r="C208">
            <v>0</v>
          </cell>
          <cell r="D208">
            <v>0</v>
          </cell>
          <cell r="E208" t="str">
            <v/>
          </cell>
          <cell r="F208">
            <v>0</v>
          </cell>
          <cell r="G208" t="str">
            <v/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 t="str">
            <v/>
          </cell>
          <cell r="N208">
            <v>0</v>
          </cell>
          <cell r="O208" t="str">
            <v/>
          </cell>
          <cell r="P208" t="str">
            <v/>
          </cell>
          <cell r="Q208">
            <v>0</v>
          </cell>
          <cell r="R208" t="str">
            <v/>
          </cell>
          <cell r="S208">
            <v>0</v>
          </cell>
          <cell r="T208" t="str">
            <v/>
          </cell>
          <cell r="U208" t="str">
            <v/>
          </cell>
          <cell r="V208">
            <v>0</v>
          </cell>
          <cell r="W208" t="str">
            <v/>
          </cell>
          <cell r="X208">
            <v>0</v>
          </cell>
        </row>
        <row r="209">
          <cell r="B209" t="str">
            <v/>
          </cell>
          <cell r="C209">
            <v>0</v>
          </cell>
          <cell r="D209">
            <v>0</v>
          </cell>
          <cell r="E209" t="str">
            <v/>
          </cell>
          <cell r="F209">
            <v>0</v>
          </cell>
          <cell r="G209" t="str">
            <v/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 t="str">
            <v/>
          </cell>
          <cell r="N209">
            <v>0</v>
          </cell>
          <cell r="O209" t="str">
            <v/>
          </cell>
          <cell r="P209" t="str">
            <v/>
          </cell>
          <cell r="Q209">
            <v>0</v>
          </cell>
          <cell r="R209" t="str">
            <v/>
          </cell>
          <cell r="S209">
            <v>0</v>
          </cell>
          <cell r="T209" t="str">
            <v/>
          </cell>
          <cell r="U209" t="str">
            <v/>
          </cell>
          <cell r="V209">
            <v>0</v>
          </cell>
          <cell r="W209" t="str">
            <v/>
          </cell>
          <cell r="X209">
            <v>0</v>
          </cell>
        </row>
        <row r="210">
          <cell r="B210">
            <v>19</v>
          </cell>
          <cell r="C210" t="str">
            <v>EXPLANAN S.A.</v>
          </cell>
          <cell r="D210">
            <v>1</v>
          </cell>
          <cell r="E210">
            <v>21479698000</v>
          </cell>
          <cell r="F210">
            <v>30219613000</v>
          </cell>
          <cell r="G210">
            <v>9926421000</v>
          </cell>
          <cell r="H210">
            <v>11554963000</v>
          </cell>
          <cell r="I210">
            <v>18664650000</v>
          </cell>
          <cell r="J210">
            <v>3388397000</v>
          </cell>
          <cell r="K210">
            <v>350015000</v>
          </cell>
          <cell r="L210">
            <v>1</v>
          </cell>
          <cell r="M210">
            <v>3</v>
          </cell>
          <cell r="N210" t="str">
            <v xml:space="preserve"> </v>
          </cell>
          <cell r="O210">
            <v>0</v>
          </cell>
          <cell r="P210">
            <v>4167150295</v>
          </cell>
          <cell r="Q210">
            <v>2.1638914972475982</v>
          </cell>
          <cell r="R210" t="str">
            <v>HABIL</v>
          </cell>
          <cell r="S210">
            <v>0.38236634598861341</v>
          </cell>
          <cell r="T210" t="str">
            <v>HABIL</v>
          </cell>
          <cell r="U210">
            <v>0</v>
          </cell>
          <cell r="V210">
            <v>9.6807193977400967</v>
          </cell>
          <cell r="W210" t="str">
            <v>HABIL</v>
          </cell>
          <cell r="X210" t="str">
            <v>HABIL</v>
          </cell>
        </row>
        <row r="211">
          <cell r="B211">
            <v>19.100000000000001</v>
          </cell>
          <cell r="C211" t="str">
            <v>EXPLANAN S.A.</v>
          </cell>
          <cell r="D211">
            <v>1</v>
          </cell>
          <cell r="E211">
            <v>21479698000</v>
          </cell>
          <cell r="F211">
            <v>30219613000</v>
          </cell>
          <cell r="G211">
            <v>9926421000</v>
          </cell>
          <cell r="H211">
            <v>11554963000</v>
          </cell>
          <cell r="I211">
            <v>18664650000</v>
          </cell>
          <cell r="J211">
            <v>3388397000</v>
          </cell>
          <cell r="K211">
            <v>350015000</v>
          </cell>
          <cell r="L211">
            <v>0</v>
          </cell>
          <cell r="M211" t="str">
            <v/>
          </cell>
          <cell r="N211" t="str">
            <v xml:space="preserve"> </v>
          </cell>
          <cell r="O211" t="str">
            <v/>
          </cell>
          <cell r="P211" t="str">
            <v/>
          </cell>
          <cell r="Q211">
            <v>0</v>
          </cell>
          <cell r="R211" t="str">
            <v/>
          </cell>
          <cell r="S211">
            <v>0</v>
          </cell>
          <cell r="T211" t="str">
            <v/>
          </cell>
          <cell r="U211" t="str">
            <v/>
          </cell>
          <cell r="V211">
            <v>0</v>
          </cell>
          <cell r="W211" t="str">
            <v/>
          </cell>
          <cell r="X211">
            <v>0</v>
          </cell>
        </row>
        <row r="212">
          <cell r="B212" t="str">
            <v/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 t="str">
            <v/>
          </cell>
          <cell r="N212" t="str">
            <v xml:space="preserve"> </v>
          </cell>
          <cell r="O212" t="str">
            <v/>
          </cell>
          <cell r="P212" t="str">
            <v/>
          </cell>
          <cell r="Q212">
            <v>0</v>
          </cell>
          <cell r="R212" t="str">
            <v/>
          </cell>
          <cell r="S212">
            <v>0</v>
          </cell>
          <cell r="T212" t="str">
            <v/>
          </cell>
          <cell r="U212" t="str">
            <v/>
          </cell>
          <cell r="V212">
            <v>0</v>
          </cell>
          <cell r="W212" t="str">
            <v/>
          </cell>
          <cell r="X212">
            <v>0</v>
          </cell>
        </row>
        <row r="213">
          <cell r="B213" t="str">
            <v/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 t="str">
            <v/>
          </cell>
          <cell r="N213">
            <v>0</v>
          </cell>
          <cell r="O213" t="str">
            <v/>
          </cell>
          <cell r="P213" t="str">
            <v/>
          </cell>
          <cell r="Q213">
            <v>0</v>
          </cell>
          <cell r="R213" t="str">
            <v/>
          </cell>
          <cell r="S213">
            <v>0</v>
          </cell>
          <cell r="T213" t="str">
            <v/>
          </cell>
          <cell r="U213" t="str">
            <v/>
          </cell>
          <cell r="V213">
            <v>0</v>
          </cell>
          <cell r="W213" t="str">
            <v/>
          </cell>
          <cell r="X213">
            <v>0</v>
          </cell>
        </row>
        <row r="214">
          <cell r="B214" t="str">
            <v/>
          </cell>
          <cell r="C214">
            <v>0</v>
          </cell>
          <cell r="D214">
            <v>0</v>
          </cell>
          <cell r="E214" t="str">
            <v/>
          </cell>
          <cell r="F214">
            <v>0</v>
          </cell>
          <cell r="G214" t="str">
            <v/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 t="str">
            <v/>
          </cell>
          <cell r="N214">
            <v>0</v>
          </cell>
          <cell r="O214" t="str">
            <v/>
          </cell>
          <cell r="P214" t="str">
            <v/>
          </cell>
          <cell r="Q214">
            <v>0</v>
          </cell>
          <cell r="R214" t="str">
            <v/>
          </cell>
          <cell r="S214">
            <v>0</v>
          </cell>
          <cell r="T214" t="str">
            <v/>
          </cell>
          <cell r="U214" t="str">
            <v/>
          </cell>
          <cell r="V214">
            <v>0</v>
          </cell>
          <cell r="W214" t="str">
            <v/>
          </cell>
          <cell r="X214">
            <v>0</v>
          </cell>
        </row>
        <row r="215">
          <cell r="B215" t="str">
            <v/>
          </cell>
          <cell r="C215">
            <v>0</v>
          </cell>
          <cell r="D215">
            <v>0</v>
          </cell>
          <cell r="E215" t="str">
            <v/>
          </cell>
          <cell r="F215">
            <v>0</v>
          </cell>
          <cell r="G215" t="str">
            <v/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 t="str">
            <v/>
          </cell>
          <cell r="N215">
            <v>0</v>
          </cell>
          <cell r="O215" t="str">
            <v/>
          </cell>
          <cell r="P215" t="str">
            <v/>
          </cell>
          <cell r="Q215">
            <v>0</v>
          </cell>
          <cell r="R215" t="str">
            <v/>
          </cell>
          <cell r="S215">
            <v>0</v>
          </cell>
          <cell r="T215" t="str">
            <v/>
          </cell>
          <cell r="U215" t="str">
            <v/>
          </cell>
          <cell r="V215">
            <v>0</v>
          </cell>
          <cell r="W215" t="str">
            <v/>
          </cell>
          <cell r="X215">
            <v>0</v>
          </cell>
        </row>
        <row r="216">
          <cell r="B216" t="str">
            <v/>
          </cell>
          <cell r="C216">
            <v>0</v>
          </cell>
          <cell r="D216">
            <v>0</v>
          </cell>
          <cell r="E216" t="str">
            <v/>
          </cell>
          <cell r="F216">
            <v>0</v>
          </cell>
          <cell r="G216" t="str">
            <v/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 t="str">
            <v/>
          </cell>
          <cell r="N216">
            <v>0</v>
          </cell>
          <cell r="O216" t="str">
            <v/>
          </cell>
          <cell r="P216" t="str">
            <v/>
          </cell>
          <cell r="Q216">
            <v>0</v>
          </cell>
          <cell r="R216" t="str">
            <v/>
          </cell>
          <cell r="S216">
            <v>0</v>
          </cell>
          <cell r="T216" t="str">
            <v/>
          </cell>
          <cell r="U216" t="str">
            <v/>
          </cell>
          <cell r="V216">
            <v>0</v>
          </cell>
          <cell r="W216" t="str">
            <v/>
          </cell>
          <cell r="X216">
            <v>0</v>
          </cell>
        </row>
        <row r="217">
          <cell r="B217" t="str">
            <v/>
          </cell>
          <cell r="C217">
            <v>0</v>
          </cell>
          <cell r="D217">
            <v>0</v>
          </cell>
          <cell r="E217" t="str">
            <v/>
          </cell>
          <cell r="F217">
            <v>0</v>
          </cell>
          <cell r="G217" t="str">
            <v/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 t="str">
            <v/>
          </cell>
          <cell r="N217">
            <v>0</v>
          </cell>
          <cell r="O217" t="str">
            <v/>
          </cell>
          <cell r="P217" t="str">
            <v/>
          </cell>
          <cell r="Q217">
            <v>0</v>
          </cell>
          <cell r="R217" t="str">
            <v/>
          </cell>
          <cell r="S217">
            <v>0</v>
          </cell>
          <cell r="T217" t="str">
            <v/>
          </cell>
          <cell r="U217" t="str">
            <v/>
          </cell>
          <cell r="V217">
            <v>0</v>
          </cell>
          <cell r="W217" t="str">
            <v/>
          </cell>
          <cell r="X217">
            <v>0</v>
          </cell>
        </row>
        <row r="218">
          <cell r="B218" t="str">
            <v/>
          </cell>
          <cell r="C218">
            <v>0</v>
          </cell>
          <cell r="D218">
            <v>0</v>
          </cell>
          <cell r="E218" t="str">
            <v/>
          </cell>
          <cell r="F218">
            <v>0</v>
          </cell>
          <cell r="G218" t="str">
            <v/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 t="str">
            <v/>
          </cell>
          <cell r="N218">
            <v>0</v>
          </cell>
          <cell r="O218" t="str">
            <v/>
          </cell>
          <cell r="P218" t="str">
            <v/>
          </cell>
          <cell r="Q218">
            <v>0</v>
          </cell>
          <cell r="R218" t="str">
            <v/>
          </cell>
          <cell r="S218">
            <v>0</v>
          </cell>
          <cell r="T218" t="str">
            <v/>
          </cell>
          <cell r="U218" t="str">
            <v/>
          </cell>
          <cell r="V218">
            <v>0</v>
          </cell>
          <cell r="W218" t="str">
            <v/>
          </cell>
          <cell r="X218">
            <v>0</v>
          </cell>
        </row>
        <row r="219">
          <cell r="B219" t="str">
            <v/>
          </cell>
          <cell r="C219">
            <v>0</v>
          </cell>
          <cell r="D219">
            <v>0</v>
          </cell>
          <cell r="E219" t="str">
            <v/>
          </cell>
          <cell r="F219">
            <v>0</v>
          </cell>
          <cell r="G219" t="str">
            <v/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 t="str">
            <v/>
          </cell>
          <cell r="N219">
            <v>0</v>
          </cell>
          <cell r="O219" t="str">
            <v/>
          </cell>
          <cell r="P219" t="str">
            <v/>
          </cell>
          <cell r="Q219">
            <v>0</v>
          </cell>
          <cell r="R219" t="str">
            <v/>
          </cell>
          <cell r="S219">
            <v>0</v>
          </cell>
          <cell r="T219" t="str">
            <v/>
          </cell>
          <cell r="U219" t="str">
            <v/>
          </cell>
          <cell r="V219">
            <v>0</v>
          </cell>
          <cell r="W219" t="str">
            <v/>
          </cell>
          <cell r="X219">
            <v>0</v>
          </cell>
        </row>
        <row r="220">
          <cell r="B220" t="str">
            <v/>
          </cell>
          <cell r="C220">
            <v>0</v>
          </cell>
          <cell r="D220">
            <v>0</v>
          </cell>
          <cell r="E220" t="str">
            <v/>
          </cell>
          <cell r="F220">
            <v>0</v>
          </cell>
          <cell r="G220" t="str">
            <v/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 t="str">
            <v/>
          </cell>
          <cell r="N220">
            <v>0</v>
          </cell>
          <cell r="O220" t="str">
            <v/>
          </cell>
          <cell r="P220" t="str">
            <v/>
          </cell>
          <cell r="Q220">
            <v>0</v>
          </cell>
          <cell r="R220" t="str">
            <v/>
          </cell>
          <cell r="S220">
            <v>0</v>
          </cell>
          <cell r="T220" t="str">
            <v/>
          </cell>
          <cell r="U220" t="str">
            <v/>
          </cell>
          <cell r="V220">
            <v>0</v>
          </cell>
          <cell r="W220" t="str">
            <v/>
          </cell>
          <cell r="X220">
            <v>0</v>
          </cell>
        </row>
        <row r="221">
          <cell r="B221">
            <v>20</v>
          </cell>
          <cell r="C221" t="str">
            <v>CONSORCIO VIAL LA CALERA</v>
          </cell>
          <cell r="D221">
            <v>1</v>
          </cell>
          <cell r="E221">
            <v>6956141997</v>
          </cell>
          <cell r="F221">
            <v>7765369525</v>
          </cell>
          <cell r="G221">
            <v>1963013234</v>
          </cell>
          <cell r="H221">
            <v>5264903114</v>
          </cell>
          <cell r="I221">
            <v>2500466411</v>
          </cell>
          <cell r="J221">
            <v>749477085</v>
          </cell>
          <cell r="K221">
            <v>8043839</v>
          </cell>
          <cell r="L221">
            <v>1</v>
          </cell>
          <cell r="M221">
            <v>3</v>
          </cell>
          <cell r="N221" t="str">
            <v xml:space="preserve"> </v>
          </cell>
          <cell r="O221">
            <v>0</v>
          </cell>
          <cell r="P221">
            <v>4167150295</v>
          </cell>
          <cell r="Q221">
            <v>3.5436042287018021</v>
          </cell>
          <cell r="R221" t="str">
            <v>HABIL</v>
          </cell>
          <cell r="S221">
            <v>0.67799775619821523</v>
          </cell>
          <cell r="T221" t="str">
            <v>HABIL</v>
          </cell>
          <cell r="U221">
            <v>0</v>
          </cell>
          <cell r="V221">
            <v>93.174053458802447</v>
          </cell>
          <cell r="W221" t="str">
            <v>HABIL</v>
          </cell>
          <cell r="X221" t="str">
            <v>HABIL</v>
          </cell>
        </row>
        <row r="222">
          <cell r="B222">
            <v>20.100000000000001</v>
          </cell>
          <cell r="C222" t="str">
            <v>ARMANDO VALENCIA VALENCIA</v>
          </cell>
          <cell r="D222">
            <v>0.6</v>
          </cell>
          <cell r="E222">
            <v>5590151157</v>
          </cell>
          <cell r="F222">
            <v>6211621163</v>
          </cell>
          <cell r="G222">
            <v>1292864654</v>
          </cell>
          <cell r="H222">
            <v>4323768830</v>
          </cell>
          <cell r="I222">
            <v>1887852333</v>
          </cell>
          <cell r="J222">
            <v>670228859</v>
          </cell>
          <cell r="K222">
            <v>7343726</v>
          </cell>
          <cell r="L222">
            <v>0</v>
          </cell>
          <cell r="M222" t="str">
            <v/>
          </cell>
          <cell r="N222" t="str">
            <v xml:space="preserve"> </v>
          </cell>
          <cell r="O222" t="str">
            <v/>
          </cell>
          <cell r="P222" t="str">
            <v/>
          </cell>
          <cell r="Q222">
            <v>0</v>
          </cell>
          <cell r="R222" t="str">
            <v/>
          </cell>
          <cell r="S222">
            <v>0</v>
          </cell>
          <cell r="T222" t="str">
            <v/>
          </cell>
          <cell r="U222" t="str">
            <v/>
          </cell>
          <cell r="V222">
            <v>0</v>
          </cell>
          <cell r="W222" t="str">
            <v/>
          </cell>
          <cell r="X222">
            <v>0</v>
          </cell>
        </row>
        <row r="223">
          <cell r="B223">
            <v>20.200000000000003</v>
          </cell>
          <cell r="C223" t="str">
            <v>OLGA VELEZ MESA</v>
          </cell>
          <cell r="D223">
            <v>0.4</v>
          </cell>
          <cell r="E223">
            <v>1365990840</v>
          </cell>
          <cell r="F223">
            <v>1553748362</v>
          </cell>
          <cell r="G223">
            <v>670148580</v>
          </cell>
          <cell r="H223">
            <v>941134284</v>
          </cell>
          <cell r="I223">
            <v>612614078</v>
          </cell>
          <cell r="J223">
            <v>79248226</v>
          </cell>
          <cell r="K223">
            <v>700113</v>
          </cell>
          <cell r="L223">
            <v>0</v>
          </cell>
          <cell r="M223" t="str">
            <v/>
          </cell>
          <cell r="N223" t="str">
            <v xml:space="preserve"> </v>
          </cell>
          <cell r="O223" t="str">
            <v/>
          </cell>
          <cell r="P223" t="str">
            <v/>
          </cell>
          <cell r="Q223">
            <v>0</v>
          </cell>
          <cell r="R223" t="str">
            <v/>
          </cell>
          <cell r="S223">
            <v>0</v>
          </cell>
          <cell r="T223" t="str">
            <v/>
          </cell>
          <cell r="U223" t="str">
            <v/>
          </cell>
          <cell r="V223">
            <v>0</v>
          </cell>
          <cell r="W223" t="str">
            <v/>
          </cell>
          <cell r="X223">
            <v>0</v>
          </cell>
        </row>
        <row r="224">
          <cell r="B224" t="str">
            <v/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 t="str">
            <v/>
          </cell>
          <cell r="N224">
            <v>0</v>
          </cell>
          <cell r="O224" t="str">
            <v/>
          </cell>
          <cell r="P224" t="str">
            <v/>
          </cell>
          <cell r="Q224">
            <v>0</v>
          </cell>
          <cell r="R224" t="str">
            <v/>
          </cell>
          <cell r="S224">
            <v>0</v>
          </cell>
          <cell r="T224" t="str">
            <v/>
          </cell>
          <cell r="U224" t="str">
            <v/>
          </cell>
          <cell r="V224">
            <v>0</v>
          </cell>
          <cell r="W224" t="str">
            <v/>
          </cell>
          <cell r="X224">
            <v>0</v>
          </cell>
        </row>
        <row r="225">
          <cell r="B225" t="str">
            <v/>
          </cell>
          <cell r="C225">
            <v>0</v>
          </cell>
          <cell r="D225">
            <v>0</v>
          </cell>
          <cell r="E225" t="str">
            <v/>
          </cell>
          <cell r="F225">
            <v>0</v>
          </cell>
          <cell r="G225" t="str">
            <v/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 t="str">
            <v/>
          </cell>
          <cell r="N225">
            <v>0</v>
          </cell>
          <cell r="O225" t="str">
            <v/>
          </cell>
          <cell r="P225" t="str">
            <v/>
          </cell>
          <cell r="Q225">
            <v>0</v>
          </cell>
          <cell r="R225" t="str">
            <v/>
          </cell>
          <cell r="S225">
            <v>0</v>
          </cell>
          <cell r="T225" t="str">
            <v/>
          </cell>
          <cell r="U225" t="str">
            <v/>
          </cell>
          <cell r="V225">
            <v>0</v>
          </cell>
          <cell r="W225" t="str">
            <v/>
          </cell>
          <cell r="X225">
            <v>0</v>
          </cell>
        </row>
        <row r="226">
          <cell r="B226" t="str">
            <v/>
          </cell>
          <cell r="C226">
            <v>0</v>
          </cell>
          <cell r="D226">
            <v>0</v>
          </cell>
          <cell r="E226" t="str">
            <v/>
          </cell>
          <cell r="F226">
            <v>0</v>
          </cell>
          <cell r="G226" t="str">
            <v/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 t="str">
            <v/>
          </cell>
          <cell r="N226">
            <v>0</v>
          </cell>
          <cell r="O226" t="str">
            <v/>
          </cell>
          <cell r="P226" t="str">
            <v/>
          </cell>
          <cell r="Q226">
            <v>0</v>
          </cell>
          <cell r="R226" t="str">
            <v/>
          </cell>
          <cell r="S226">
            <v>0</v>
          </cell>
          <cell r="T226" t="str">
            <v/>
          </cell>
          <cell r="U226" t="str">
            <v/>
          </cell>
          <cell r="V226">
            <v>0</v>
          </cell>
          <cell r="W226" t="str">
            <v/>
          </cell>
          <cell r="X226">
            <v>0</v>
          </cell>
        </row>
        <row r="227">
          <cell r="B227" t="str">
            <v/>
          </cell>
          <cell r="C227">
            <v>0</v>
          </cell>
          <cell r="D227">
            <v>0</v>
          </cell>
          <cell r="E227" t="str">
            <v/>
          </cell>
          <cell r="F227">
            <v>0</v>
          </cell>
          <cell r="G227" t="str">
            <v/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 t="str">
            <v/>
          </cell>
          <cell r="N227">
            <v>0</v>
          </cell>
          <cell r="O227" t="str">
            <v/>
          </cell>
          <cell r="P227" t="str">
            <v/>
          </cell>
          <cell r="Q227">
            <v>0</v>
          </cell>
          <cell r="R227" t="str">
            <v/>
          </cell>
          <cell r="S227">
            <v>0</v>
          </cell>
          <cell r="T227" t="str">
            <v/>
          </cell>
          <cell r="U227" t="str">
            <v/>
          </cell>
          <cell r="V227">
            <v>0</v>
          </cell>
          <cell r="W227" t="str">
            <v/>
          </cell>
          <cell r="X227">
            <v>0</v>
          </cell>
        </row>
        <row r="228">
          <cell r="B228" t="str">
            <v/>
          </cell>
          <cell r="C228">
            <v>0</v>
          </cell>
          <cell r="D228">
            <v>0</v>
          </cell>
          <cell r="E228" t="str">
            <v/>
          </cell>
          <cell r="F228">
            <v>0</v>
          </cell>
          <cell r="G228" t="str">
            <v/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 t="str">
            <v/>
          </cell>
          <cell r="N228">
            <v>0</v>
          </cell>
          <cell r="O228" t="str">
            <v/>
          </cell>
          <cell r="P228" t="str">
            <v/>
          </cell>
          <cell r="Q228">
            <v>0</v>
          </cell>
          <cell r="R228" t="str">
            <v/>
          </cell>
          <cell r="S228">
            <v>0</v>
          </cell>
          <cell r="T228" t="str">
            <v/>
          </cell>
          <cell r="U228" t="str">
            <v/>
          </cell>
          <cell r="V228">
            <v>0</v>
          </cell>
          <cell r="W228" t="str">
            <v/>
          </cell>
          <cell r="X228">
            <v>0</v>
          </cell>
        </row>
        <row r="229">
          <cell r="B229" t="str">
            <v/>
          </cell>
          <cell r="C229">
            <v>0</v>
          </cell>
          <cell r="D229">
            <v>0</v>
          </cell>
          <cell r="E229" t="str">
            <v/>
          </cell>
          <cell r="F229">
            <v>0</v>
          </cell>
          <cell r="G229" t="str">
            <v/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 t="str">
            <v/>
          </cell>
          <cell r="N229">
            <v>0</v>
          </cell>
          <cell r="O229" t="str">
            <v/>
          </cell>
          <cell r="P229" t="str">
            <v/>
          </cell>
          <cell r="Q229">
            <v>0</v>
          </cell>
          <cell r="R229" t="str">
            <v/>
          </cell>
          <cell r="S229">
            <v>0</v>
          </cell>
          <cell r="T229" t="str">
            <v/>
          </cell>
          <cell r="U229" t="str">
            <v/>
          </cell>
          <cell r="V229">
            <v>0</v>
          </cell>
          <cell r="W229" t="str">
            <v/>
          </cell>
          <cell r="X229">
            <v>0</v>
          </cell>
        </row>
        <row r="230">
          <cell r="B230" t="str">
            <v/>
          </cell>
          <cell r="C230">
            <v>0</v>
          </cell>
          <cell r="D230">
            <v>0</v>
          </cell>
          <cell r="E230" t="str">
            <v/>
          </cell>
          <cell r="F230">
            <v>0</v>
          </cell>
          <cell r="G230" t="str">
            <v/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 t="str">
            <v/>
          </cell>
          <cell r="N230">
            <v>0</v>
          </cell>
          <cell r="O230" t="str">
            <v/>
          </cell>
          <cell r="P230" t="str">
            <v/>
          </cell>
          <cell r="Q230">
            <v>0</v>
          </cell>
          <cell r="R230" t="str">
            <v/>
          </cell>
          <cell r="S230">
            <v>0</v>
          </cell>
          <cell r="T230" t="str">
            <v/>
          </cell>
          <cell r="U230" t="str">
            <v/>
          </cell>
          <cell r="V230">
            <v>0</v>
          </cell>
          <cell r="W230" t="str">
            <v/>
          </cell>
          <cell r="X230">
            <v>0</v>
          </cell>
        </row>
        <row r="231">
          <cell r="B231" t="str">
            <v/>
          </cell>
          <cell r="C231">
            <v>0</v>
          </cell>
          <cell r="D231">
            <v>0</v>
          </cell>
          <cell r="E231" t="str">
            <v/>
          </cell>
          <cell r="F231">
            <v>0</v>
          </cell>
          <cell r="G231" t="str">
            <v/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 t="str">
            <v/>
          </cell>
          <cell r="N231">
            <v>0</v>
          </cell>
          <cell r="O231" t="str">
            <v/>
          </cell>
          <cell r="P231" t="str">
            <v/>
          </cell>
          <cell r="Q231">
            <v>0</v>
          </cell>
          <cell r="R231" t="str">
            <v/>
          </cell>
          <cell r="S231">
            <v>0</v>
          </cell>
          <cell r="T231" t="str">
            <v/>
          </cell>
          <cell r="U231" t="str">
            <v/>
          </cell>
          <cell r="V231">
            <v>0</v>
          </cell>
          <cell r="W231" t="str">
            <v/>
          </cell>
          <cell r="X231">
            <v>0</v>
          </cell>
        </row>
        <row r="232">
          <cell r="B232">
            <v>21</v>
          </cell>
          <cell r="C232" t="str">
            <v>CONSORCIO VIAL COLOMBIA 2014</v>
          </cell>
          <cell r="D232">
            <v>1</v>
          </cell>
          <cell r="E232">
            <v>9281687732</v>
          </cell>
          <cell r="F232">
            <v>16197795376</v>
          </cell>
          <cell r="G232">
            <v>868655852</v>
          </cell>
          <cell r="H232">
            <v>8574210045</v>
          </cell>
          <cell r="I232">
            <v>7623585331</v>
          </cell>
          <cell r="J232">
            <v>1692360252</v>
          </cell>
          <cell r="K232">
            <v>368359815</v>
          </cell>
          <cell r="L232">
            <v>1</v>
          </cell>
          <cell r="M232">
            <v>3</v>
          </cell>
          <cell r="N232" t="str">
            <v xml:space="preserve"> </v>
          </cell>
          <cell r="O232">
            <v>0</v>
          </cell>
          <cell r="P232">
            <v>4167150295</v>
          </cell>
          <cell r="Q232">
            <v>10.685115066720346</v>
          </cell>
          <cell r="R232" t="str">
            <v>HABIL</v>
          </cell>
          <cell r="S232">
            <v>0.52934426234969378</v>
          </cell>
          <cell r="T232" t="str">
            <v>HABIL</v>
          </cell>
          <cell r="U232">
            <v>0</v>
          </cell>
          <cell r="V232">
            <v>4.5943129057114982</v>
          </cell>
          <cell r="W232" t="str">
            <v>HABIL</v>
          </cell>
          <cell r="X232" t="str">
            <v>HABIL</v>
          </cell>
        </row>
        <row r="233">
          <cell r="B233">
            <v>21.1</v>
          </cell>
          <cell r="C233" t="str">
            <v>SARIA S.A.S.</v>
          </cell>
          <cell r="D233">
            <v>0.5</v>
          </cell>
          <cell r="E233">
            <v>5034888897</v>
          </cell>
          <cell r="F233">
            <v>8645489612</v>
          </cell>
          <cell r="G233">
            <v>601425869</v>
          </cell>
          <cell r="H233">
            <v>4811967561</v>
          </cell>
          <cell r="I233">
            <v>3833522051</v>
          </cell>
          <cell r="J233">
            <v>1284608266</v>
          </cell>
          <cell r="K233">
            <v>366488382</v>
          </cell>
          <cell r="L233">
            <v>0</v>
          </cell>
          <cell r="M233" t="str">
            <v/>
          </cell>
          <cell r="N233" t="str">
            <v xml:space="preserve"> </v>
          </cell>
          <cell r="O233" t="str">
            <v/>
          </cell>
          <cell r="P233" t="str">
            <v/>
          </cell>
          <cell r="Q233">
            <v>0</v>
          </cell>
          <cell r="R233" t="str">
            <v/>
          </cell>
          <cell r="S233">
            <v>0</v>
          </cell>
          <cell r="T233" t="str">
            <v/>
          </cell>
          <cell r="U233" t="str">
            <v/>
          </cell>
          <cell r="V233">
            <v>0</v>
          </cell>
          <cell r="W233" t="str">
            <v/>
          </cell>
          <cell r="X233">
            <v>0</v>
          </cell>
        </row>
        <row r="234">
          <cell r="B234">
            <v>21.200000000000003</v>
          </cell>
          <cell r="C234" t="str">
            <v>TRAINCO S.A.</v>
          </cell>
          <cell r="D234">
            <v>0.5</v>
          </cell>
          <cell r="E234">
            <v>4246798835</v>
          </cell>
          <cell r="F234">
            <v>7552305764</v>
          </cell>
          <cell r="G234">
            <v>267229983</v>
          </cell>
          <cell r="H234">
            <v>3762242484</v>
          </cell>
          <cell r="I234">
            <v>3790063280</v>
          </cell>
          <cell r="J234">
            <v>407751986</v>
          </cell>
          <cell r="K234">
            <v>1871433</v>
          </cell>
          <cell r="L234">
            <v>0</v>
          </cell>
          <cell r="M234" t="str">
            <v/>
          </cell>
          <cell r="N234" t="str">
            <v xml:space="preserve"> </v>
          </cell>
          <cell r="O234" t="str">
            <v/>
          </cell>
          <cell r="P234" t="str">
            <v/>
          </cell>
          <cell r="Q234">
            <v>0</v>
          </cell>
          <cell r="R234" t="str">
            <v/>
          </cell>
          <cell r="S234">
            <v>0</v>
          </cell>
          <cell r="T234" t="str">
            <v/>
          </cell>
          <cell r="U234" t="str">
            <v/>
          </cell>
          <cell r="V234">
            <v>0</v>
          </cell>
          <cell r="W234" t="str">
            <v/>
          </cell>
          <cell r="X234">
            <v>0</v>
          </cell>
        </row>
        <row r="235">
          <cell r="B235" t="str">
            <v/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 t="str">
            <v/>
          </cell>
          <cell r="S235">
            <v>0</v>
          </cell>
          <cell r="T235" t="str">
            <v/>
          </cell>
          <cell r="U235" t="str">
            <v/>
          </cell>
          <cell r="V235">
            <v>0</v>
          </cell>
          <cell r="W235" t="str">
            <v/>
          </cell>
          <cell r="X235">
            <v>0</v>
          </cell>
        </row>
        <row r="236">
          <cell r="B236" t="str">
            <v/>
          </cell>
          <cell r="C236">
            <v>0</v>
          </cell>
          <cell r="D236">
            <v>0</v>
          </cell>
          <cell r="E236" t="str">
            <v/>
          </cell>
          <cell r="F236">
            <v>0</v>
          </cell>
          <cell r="G236" t="str">
            <v/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 t="str">
            <v/>
          </cell>
          <cell r="S236">
            <v>0</v>
          </cell>
          <cell r="T236" t="str">
            <v/>
          </cell>
          <cell r="U236" t="str">
            <v/>
          </cell>
          <cell r="V236">
            <v>0</v>
          </cell>
          <cell r="W236" t="str">
            <v/>
          </cell>
          <cell r="X236">
            <v>0</v>
          </cell>
        </row>
        <row r="237">
          <cell r="B237" t="str">
            <v/>
          </cell>
          <cell r="C237">
            <v>0</v>
          </cell>
          <cell r="D237">
            <v>0</v>
          </cell>
          <cell r="E237" t="str">
            <v/>
          </cell>
          <cell r="F237">
            <v>0</v>
          </cell>
          <cell r="G237" t="str">
            <v/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 t="str">
            <v/>
          </cell>
          <cell r="S237">
            <v>0</v>
          </cell>
          <cell r="T237" t="str">
            <v/>
          </cell>
          <cell r="U237" t="str">
            <v/>
          </cell>
          <cell r="V237">
            <v>0</v>
          </cell>
          <cell r="W237" t="str">
            <v/>
          </cell>
          <cell r="X237">
            <v>0</v>
          </cell>
        </row>
        <row r="238">
          <cell r="B238" t="str">
            <v/>
          </cell>
          <cell r="C238">
            <v>0</v>
          </cell>
          <cell r="D238">
            <v>0</v>
          </cell>
          <cell r="E238" t="str">
            <v/>
          </cell>
          <cell r="F238">
            <v>0</v>
          </cell>
          <cell r="G238" t="str">
            <v/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 t="str">
            <v/>
          </cell>
          <cell r="S238">
            <v>0</v>
          </cell>
          <cell r="T238" t="str">
            <v/>
          </cell>
          <cell r="U238" t="str">
            <v/>
          </cell>
          <cell r="V238">
            <v>0</v>
          </cell>
          <cell r="W238" t="str">
            <v/>
          </cell>
          <cell r="X238">
            <v>0</v>
          </cell>
        </row>
        <row r="239">
          <cell r="B239" t="str">
            <v/>
          </cell>
          <cell r="C239">
            <v>0</v>
          </cell>
          <cell r="D239">
            <v>0</v>
          </cell>
          <cell r="E239" t="str">
            <v/>
          </cell>
          <cell r="F239">
            <v>0</v>
          </cell>
          <cell r="G239" t="str">
            <v/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 t="str">
            <v/>
          </cell>
          <cell r="N239">
            <v>0</v>
          </cell>
          <cell r="O239" t="str">
            <v/>
          </cell>
          <cell r="P239" t="str">
            <v/>
          </cell>
          <cell r="Q239">
            <v>0</v>
          </cell>
          <cell r="R239" t="str">
            <v/>
          </cell>
          <cell r="S239">
            <v>0</v>
          </cell>
          <cell r="T239" t="str">
            <v/>
          </cell>
          <cell r="U239" t="str">
            <v/>
          </cell>
          <cell r="V239">
            <v>0</v>
          </cell>
          <cell r="W239" t="str">
            <v/>
          </cell>
          <cell r="X239">
            <v>0</v>
          </cell>
        </row>
        <row r="240">
          <cell r="B240" t="str">
            <v/>
          </cell>
          <cell r="C240">
            <v>0</v>
          </cell>
          <cell r="D240">
            <v>0</v>
          </cell>
          <cell r="E240" t="str">
            <v/>
          </cell>
          <cell r="F240">
            <v>0</v>
          </cell>
          <cell r="G240" t="str">
            <v/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 t="str">
            <v/>
          </cell>
          <cell r="N240">
            <v>0</v>
          </cell>
          <cell r="O240" t="str">
            <v/>
          </cell>
          <cell r="P240" t="str">
            <v/>
          </cell>
          <cell r="Q240">
            <v>0</v>
          </cell>
          <cell r="R240" t="str">
            <v/>
          </cell>
          <cell r="S240">
            <v>0</v>
          </cell>
          <cell r="T240" t="str">
            <v/>
          </cell>
          <cell r="U240" t="str">
            <v/>
          </cell>
          <cell r="V240">
            <v>0</v>
          </cell>
          <cell r="W240" t="str">
            <v/>
          </cell>
          <cell r="X240">
            <v>0</v>
          </cell>
        </row>
        <row r="241">
          <cell r="B241" t="str">
            <v/>
          </cell>
          <cell r="C241">
            <v>0</v>
          </cell>
          <cell r="D241">
            <v>0</v>
          </cell>
          <cell r="E241" t="str">
            <v/>
          </cell>
          <cell r="F241">
            <v>0</v>
          </cell>
          <cell r="G241" t="str">
            <v/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 t="str">
            <v/>
          </cell>
          <cell r="N241">
            <v>0</v>
          </cell>
          <cell r="O241" t="str">
            <v/>
          </cell>
          <cell r="P241" t="str">
            <v/>
          </cell>
          <cell r="Q241">
            <v>0</v>
          </cell>
          <cell r="R241" t="str">
            <v/>
          </cell>
          <cell r="S241">
            <v>0</v>
          </cell>
          <cell r="T241" t="str">
            <v/>
          </cell>
          <cell r="U241" t="str">
            <v/>
          </cell>
          <cell r="V241">
            <v>0</v>
          </cell>
          <cell r="W241" t="str">
            <v/>
          </cell>
          <cell r="X241">
            <v>0</v>
          </cell>
        </row>
        <row r="242">
          <cell r="B242" t="str">
            <v/>
          </cell>
          <cell r="C242">
            <v>0</v>
          </cell>
          <cell r="D242">
            <v>0</v>
          </cell>
          <cell r="E242" t="str">
            <v/>
          </cell>
          <cell r="F242">
            <v>0</v>
          </cell>
          <cell r="G242" t="str">
            <v/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 t="str">
            <v/>
          </cell>
          <cell r="N242">
            <v>0</v>
          </cell>
          <cell r="O242" t="str">
            <v/>
          </cell>
          <cell r="P242" t="str">
            <v/>
          </cell>
          <cell r="Q242">
            <v>0</v>
          </cell>
          <cell r="R242" t="str">
            <v/>
          </cell>
          <cell r="S242">
            <v>0</v>
          </cell>
          <cell r="T242" t="str">
            <v/>
          </cell>
          <cell r="U242" t="str">
            <v/>
          </cell>
          <cell r="V242">
            <v>0</v>
          </cell>
          <cell r="W242" t="str">
            <v/>
          </cell>
          <cell r="X242">
            <v>0</v>
          </cell>
        </row>
        <row r="243">
          <cell r="B243">
            <v>22</v>
          </cell>
          <cell r="C243" t="str">
            <v>INGENIERIA Y CONSTRUCCIONES S.A.S</v>
          </cell>
          <cell r="D243">
            <v>1</v>
          </cell>
          <cell r="E243">
            <v>12881582000</v>
          </cell>
          <cell r="F243">
            <v>19442127000</v>
          </cell>
          <cell r="G243">
            <v>3570063000</v>
          </cell>
          <cell r="H243">
            <v>5603078000</v>
          </cell>
          <cell r="I243">
            <v>13839049000</v>
          </cell>
          <cell r="J243">
            <v>7852161000</v>
          </cell>
          <cell r="K243">
            <v>475280000</v>
          </cell>
          <cell r="L243">
            <v>1</v>
          </cell>
          <cell r="M243">
            <v>3</v>
          </cell>
          <cell r="N243" t="str">
            <v xml:space="preserve"> </v>
          </cell>
          <cell r="O243">
            <v>0</v>
          </cell>
          <cell r="P243">
            <v>4167150295</v>
          </cell>
          <cell r="Q243">
            <v>3.6082225999933333</v>
          </cell>
          <cell r="R243" t="str">
            <v>HABIL</v>
          </cell>
          <cell r="S243">
            <v>0.28819264476566786</v>
          </cell>
          <cell r="T243" t="str">
            <v>HABIL</v>
          </cell>
          <cell r="U243">
            <v>0</v>
          </cell>
          <cell r="V243">
            <v>16.521126493856254</v>
          </cell>
          <cell r="W243" t="str">
            <v>HABIL</v>
          </cell>
          <cell r="X243" t="str">
            <v>HABIL</v>
          </cell>
        </row>
        <row r="244">
          <cell r="B244">
            <v>22.1</v>
          </cell>
          <cell r="C244" t="str">
            <v>INGENIERIA Y CONSTRUCCIONES S.A.S</v>
          </cell>
          <cell r="D244">
            <v>1</v>
          </cell>
          <cell r="E244">
            <v>12881582000</v>
          </cell>
          <cell r="F244">
            <v>19442127000</v>
          </cell>
          <cell r="G244">
            <v>3570063000</v>
          </cell>
          <cell r="H244">
            <v>5603078000</v>
          </cell>
          <cell r="I244">
            <v>13839049000</v>
          </cell>
          <cell r="J244">
            <v>7852161000</v>
          </cell>
          <cell r="K244">
            <v>475280000</v>
          </cell>
          <cell r="L244">
            <v>0</v>
          </cell>
          <cell r="M244" t="str">
            <v/>
          </cell>
          <cell r="N244" t="str">
            <v xml:space="preserve"> </v>
          </cell>
          <cell r="O244" t="str">
            <v/>
          </cell>
          <cell r="P244" t="str">
            <v/>
          </cell>
          <cell r="Q244">
            <v>0</v>
          </cell>
          <cell r="R244" t="str">
            <v/>
          </cell>
          <cell r="S244">
            <v>0</v>
          </cell>
          <cell r="T244" t="str">
            <v/>
          </cell>
          <cell r="U244" t="str">
            <v/>
          </cell>
          <cell r="V244">
            <v>0</v>
          </cell>
          <cell r="W244" t="str">
            <v/>
          </cell>
          <cell r="X244">
            <v>0</v>
          </cell>
        </row>
        <row r="245">
          <cell r="B245" t="str">
            <v/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 t="str">
            <v/>
          </cell>
          <cell r="N245" t="str">
            <v xml:space="preserve"> </v>
          </cell>
          <cell r="O245" t="str">
            <v/>
          </cell>
          <cell r="P245" t="str">
            <v/>
          </cell>
          <cell r="Q245">
            <v>0</v>
          </cell>
          <cell r="R245" t="str">
            <v/>
          </cell>
          <cell r="S245">
            <v>0</v>
          </cell>
          <cell r="T245" t="str">
            <v/>
          </cell>
          <cell r="U245" t="str">
            <v/>
          </cell>
          <cell r="V245">
            <v>0</v>
          </cell>
          <cell r="W245" t="str">
            <v/>
          </cell>
          <cell r="X245">
            <v>0</v>
          </cell>
        </row>
        <row r="246">
          <cell r="B246" t="str">
            <v/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 t="str">
            <v/>
          </cell>
          <cell r="N246">
            <v>0</v>
          </cell>
          <cell r="O246" t="str">
            <v/>
          </cell>
          <cell r="P246" t="str">
            <v/>
          </cell>
          <cell r="Q246">
            <v>0</v>
          </cell>
          <cell r="R246" t="str">
            <v/>
          </cell>
          <cell r="S246">
            <v>0</v>
          </cell>
          <cell r="T246" t="str">
            <v/>
          </cell>
          <cell r="U246" t="str">
            <v/>
          </cell>
          <cell r="V246">
            <v>0</v>
          </cell>
          <cell r="W246" t="str">
            <v/>
          </cell>
          <cell r="X246">
            <v>0</v>
          </cell>
        </row>
        <row r="247">
          <cell r="B247" t="str">
            <v/>
          </cell>
          <cell r="C247">
            <v>0</v>
          </cell>
          <cell r="D247">
            <v>0</v>
          </cell>
          <cell r="E247" t="str">
            <v/>
          </cell>
          <cell r="F247">
            <v>0</v>
          </cell>
          <cell r="G247" t="str">
            <v/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 t="str">
            <v/>
          </cell>
          <cell r="N247">
            <v>0</v>
          </cell>
          <cell r="O247" t="str">
            <v/>
          </cell>
          <cell r="P247" t="str">
            <v/>
          </cell>
          <cell r="Q247">
            <v>0</v>
          </cell>
          <cell r="R247" t="str">
            <v/>
          </cell>
          <cell r="S247">
            <v>0</v>
          </cell>
          <cell r="T247" t="str">
            <v/>
          </cell>
          <cell r="U247" t="str">
            <v/>
          </cell>
          <cell r="V247">
            <v>0</v>
          </cell>
          <cell r="W247" t="str">
            <v/>
          </cell>
          <cell r="X247">
            <v>0</v>
          </cell>
        </row>
        <row r="248">
          <cell r="B248" t="str">
            <v/>
          </cell>
          <cell r="C248">
            <v>0</v>
          </cell>
          <cell r="D248">
            <v>0</v>
          </cell>
          <cell r="E248" t="str">
            <v/>
          </cell>
          <cell r="F248">
            <v>0</v>
          </cell>
          <cell r="G248" t="str">
            <v/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 t="str">
            <v/>
          </cell>
          <cell r="N248">
            <v>0</v>
          </cell>
          <cell r="O248" t="str">
            <v/>
          </cell>
          <cell r="P248" t="str">
            <v/>
          </cell>
          <cell r="Q248">
            <v>0</v>
          </cell>
          <cell r="R248" t="str">
            <v/>
          </cell>
          <cell r="S248">
            <v>0</v>
          </cell>
          <cell r="T248" t="str">
            <v/>
          </cell>
          <cell r="U248" t="str">
            <v/>
          </cell>
          <cell r="V248">
            <v>0</v>
          </cell>
          <cell r="W248" t="str">
            <v/>
          </cell>
          <cell r="X248">
            <v>0</v>
          </cell>
        </row>
        <row r="249">
          <cell r="B249" t="str">
            <v/>
          </cell>
          <cell r="C249">
            <v>0</v>
          </cell>
          <cell r="D249">
            <v>0</v>
          </cell>
          <cell r="E249" t="str">
            <v/>
          </cell>
          <cell r="F249">
            <v>0</v>
          </cell>
          <cell r="G249" t="str">
            <v/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 t="str">
            <v/>
          </cell>
          <cell r="N249">
            <v>0</v>
          </cell>
          <cell r="O249" t="str">
            <v/>
          </cell>
          <cell r="P249" t="str">
            <v/>
          </cell>
          <cell r="Q249">
            <v>0</v>
          </cell>
          <cell r="R249" t="str">
            <v/>
          </cell>
          <cell r="S249">
            <v>0</v>
          </cell>
          <cell r="T249" t="str">
            <v/>
          </cell>
          <cell r="U249" t="str">
            <v/>
          </cell>
          <cell r="V249">
            <v>0</v>
          </cell>
          <cell r="W249" t="str">
            <v/>
          </cell>
          <cell r="X249">
            <v>0</v>
          </cell>
        </row>
        <row r="250">
          <cell r="B250" t="str">
            <v/>
          </cell>
          <cell r="C250">
            <v>0</v>
          </cell>
          <cell r="D250">
            <v>0</v>
          </cell>
          <cell r="E250" t="str">
            <v/>
          </cell>
          <cell r="F250">
            <v>0</v>
          </cell>
          <cell r="G250" t="str">
            <v/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 t="str">
            <v/>
          </cell>
          <cell r="N250">
            <v>0</v>
          </cell>
          <cell r="O250" t="str">
            <v/>
          </cell>
          <cell r="P250" t="str">
            <v/>
          </cell>
          <cell r="Q250">
            <v>0</v>
          </cell>
          <cell r="R250" t="str">
            <v/>
          </cell>
          <cell r="S250">
            <v>0</v>
          </cell>
          <cell r="T250" t="str">
            <v/>
          </cell>
          <cell r="U250" t="str">
            <v/>
          </cell>
          <cell r="V250">
            <v>0</v>
          </cell>
          <cell r="W250" t="str">
            <v/>
          </cell>
          <cell r="X250">
            <v>0</v>
          </cell>
        </row>
        <row r="251">
          <cell r="B251" t="str">
            <v/>
          </cell>
          <cell r="C251">
            <v>0</v>
          </cell>
          <cell r="D251">
            <v>0</v>
          </cell>
          <cell r="E251" t="str">
            <v/>
          </cell>
          <cell r="F251">
            <v>0</v>
          </cell>
          <cell r="G251" t="str">
            <v/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 t="str">
            <v/>
          </cell>
          <cell r="N251">
            <v>0</v>
          </cell>
          <cell r="O251" t="str">
            <v/>
          </cell>
          <cell r="P251" t="str">
            <v/>
          </cell>
          <cell r="Q251">
            <v>0</v>
          </cell>
          <cell r="R251" t="str">
            <v/>
          </cell>
          <cell r="S251">
            <v>0</v>
          </cell>
          <cell r="T251" t="str">
            <v/>
          </cell>
          <cell r="U251" t="str">
            <v/>
          </cell>
          <cell r="V251">
            <v>0</v>
          </cell>
          <cell r="W251" t="str">
            <v/>
          </cell>
          <cell r="X251">
            <v>0</v>
          </cell>
        </row>
        <row r="252">
          <cell r="B252" t="str">
            <v/>
          </cell>
          <cell r="C252">
            <v>0</v>
          </cell>
          <cell r="D252">
            <v>0</v>
          </cell>
          <cell r="E252" t="str">
            <v/>
          </cell>
          <cell r="F252">
            <v>0</v>
          </cell>
          <cell r="G252" t="str">
            <v/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 t="str">
            <v/>
          </cell>
          <cell r="N252">
            <v>0</v>
          </cell>
          <cell r="O252" t="str">
            <v/>
          </cell>
          <cell r="P252" t="str">
            <v/>
          </cell>
          <cell r="Q252">
            <v>0</v>
          </cell>
          <cell r="R252" t="str">
            <v/>
          </cell>
          <cell r="S252">
            <v>0</v>
          </cell>
          <cell r="T252" t="str">
            <v/>
          </cell>
          <cell r="U252" t="str">
            <v/>
          </cell>
          <cell r="V252">
            <v>0</v>
          </cell>
          <cell r="W252" t="str">
            <v/>
          </cell>
          <cell r="X252">
            <v>0</v>
          </cell>
        </row>
        <row r="253">
          <cell r="B253" t="str">
            <v/>
          </cell>
          <cell r="C253">
            <v>0</v>
          </cell>
          <cell r="D253">
            <v>0</v>
          </cell>
          <cell r="E253" t="str">
            <v/>
          </cell>
          <cell r="F253">
            <v>0</v>
          </cell>
          <cell r="G253" t="str">
            <v/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 t="str">
            <v/>
          </cell>
          <cell r="N253">
            <v>0</v>
          </cell>
          <cell r="O253" t="str">
            <v/>
          </cell>
          <cell r="P253" t="str">
            <v/>
          </cell>
          <cell r="Q253">
            <v>0</v>
          </cell>
          <cell r="R253" t="str">
            <v/>
          </cell>
          <cell r="S253">
            <v>0</v>
          </cell>
          <cell r="T253" t="str">
            <v/>
          </cell>
          <cell r="U253" t="str">
            <v/>
          </cell>
          <cell r="V253">
            <v>0</v>
          </cell>
          <cell r="W253" t="str">
            <v/>
          </cell>
          <cell r="X253">
            <v>0</v>
          </cell>
        </row>
        <row r="254">
          <cell r="B254">
            <v>23</v>
          </cell>
          <cell r="C254" t="str">
            <v>CONSORCIO VIAL SUCRE 2014</v>
          </cell>
          <cell r="D254">
            <v>1</v>
          </cell>
          <cell r="E254">
            <v>10144244398</v>
          </cell>
          <cell r="F254">
            <v>17598450836</v>
          </cell>
          <cell r="G254">
            <v>1911444169</v>
          </cell>
          <cell r="H254">
            <v>7808497717</v>
          </cell>
          <cell r="I254">
            <v>9789953119</v>
          </cell>
          <cell r="J254">
            <v>1712874529</v>
          </cell>
          <cell r="K254">
            <v>50360601</v>
          </cell>
          <cell r="L254">
            <v>1</v>
          </cell>
          <cell r="M254">
            <v>3</v>
          </cell>
          <cell r="N254" t="str">
            <v xml:space="preserve"> </v>
          </cell>
          <cell r="O254">
            <v>0</v>
          </cell>
          <cell r="P254">
            <v>4167150295</v>
          </cell>
          <cell r="Q254">
            <v>5.3071099656063252</v>
          </cell>
          <cell r="R254" t="str">
            <v>HABIL</v>
          </cell>
          <cell r="S254">
            <v>0.44370369811339683</v>
          </cell>
          <cell r="T254" t="str">
            <v>HABIL</v>
          </cell>
          <cell r="U254">
            <v>0</v>
          </cell>
          <cell r="V254">
            <v>34.012193956938681</v>
          </cell>
          <cell r="W254" t="str">
            <v>HABIL</v>
          </cell>
          <cell r="X254" t="str">
            <v>HABIL</v>
          </cell>
        </row>
        <row r="255">
          <cell r="B255">
            <v>23.1</v>
          </cell>
          <cell r="C255" t="str">
            <v>PROVIAS S.A.S.</v>
          </cell>
          <cell r="D255">
            <v>0.75</v>
          </cell>
          <cell r="E255">
            <v>8954360950</v>
          </cell>
          <cell r="F255">
            <v>15718580388</v>
          </cell>
          <cell r="G255">
            <v>1784423787</v>
          </cell>
          <cell r="H255">
            <v>6968601420</v>
          </cell>
          <cell r="I255">
            <v>8749978968</v>
          </cell>
          <cell r="J255">
            <v>1459617549</v>
          </cell>
          <cell r="K255">
            <v>50089800</v>
          </cell>
          <cell r="L255">
            <v>0</v>
          </cell>
          <cell r="M255" t="str">
            <v/>
          </cell>
          <cell r="N255" t="str">
            <v xml:space="preserve"> </v>
          </cell>
          <cell r="O255" t="str">
            <v/>
          </cell>
          <cell r="P255" t="str">
            <v/>
          </cell>
          <cell r="Q255">
            <v>0</v>
          </cell>
          <cell r="R255" t="str">
            <v/>
          </cell>
          <cell r="S255">
            <v>0</v>
          </cell>
          <cell r="T255" t="str">
            <v/>
          </cell>
          <cell r="U255" t="str">
            <v/>
          </cell>
          <cell r="V255">
            <v>0</v>
          </cell>
          <cell r="W255" t="str">
            <v/>
          </cell>
          <cell r="X255">
            <v>0</v>
          </cell>
        </row>
        <row r="256">
          <cell r="B256">
            <v>23.200000000000003</v>
          </cell>
          <cell r="C256" t="str">
            <v>ICG PROYECTOS S.A.S.</v>
          </cell>
          <cell r="D256">
            <v>0.25</v>
          </cell>
          <cell r="E256">
            <v>1189883448</v>
          </cell>
          <cell r="F256">
            <v>1879870448</v>
          </cell>
          <cell r="G256">
            <v>127020382</v>
          </cell>
          <cell r="H256">
            <v>839896297</v>
          </cell>
          <cell r="I256">
            <v>1039974151</v>
          </cell>
          <cell r="J256">
            <v>253256980</v>
          </cell>
          <cell r="K256">
            <v>270801</v>
          </cell>
          <cell r="L256">
            <v>0</v>
          </cell>
          <cell r="M256" t="str">
            <v/>
          </cell>
          <cell r="N256" t="str">
            <v xml:space="preserve"> </v>
          </cell>
          <cell r="O256" t="str">
            <v/>
          </cell>
          <cell r="P256" t="str">
            <v/>
          </cell>
          <cell r="Q256">
            <v>0</v>
          </cell>
          <cell r="R256" t="str">
            <v/>
          </cell>
          <cell r="S256">
            <v>0</v>
          </cell>
          <cell r="T256" t="str">
            <v/>
          </cell>
          <cell r="U256" t="str">
            <v/>
          </cell>
          <cell r="V256">
            <v>0</v>
          </cell>
          <cell r="W256" t="str">
            <v/>
          </cell>
          <cell r="X256">
            <v>0</v>
          </cell>
        </row>
        <row r="257">
          <cell r="B257" t="str">
            <v/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 t="str">
            <v/>
          </cell>
          <cell r="N257">
            <v>0</v>
          </cell>
          <cell r="O257" t="str">
            <v/>
          </cell>
          <cell r="P257" t="str">
            <v/>
          </cell>
          <cell r="Q257">
            <v>0</v>
          </cell>
          <cell r="R257" t="str">
            <v/>
          </cell>
          <cell r="S257">
            <v>0</v>
          </cell>
          <cell r="T257" t="str">
            <v/>
          </cell>
          <cell r="U257" t="str">
            <v/>
          </cell>
          <cell r="V257">
            <v>0</v>
          </cell>
          <cell r="W257" t="str">
            <v/>
          </cell>
          <cell r="X257">
            <v>0</v>
          </cell>
        </row>
        <row r="258">
          <cell r="B258" t="str">
            <v/>
          </cell>
          <cell r="C258">
            <v>0</v>
          </cell>
          <cell r="D258">
            <v>0</v>
          </cell>
          <cell r="E258" t="str">
            <v/>
          </cell>
          <cell r="F258">
            <v>0</v>
          </cell>
          <cell r="G258" t="str">
            <v/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 t="str">
            <v/>
          </cell>
          <cell r="N258">
            <v>0</v>
          </cell>
          <cell r="O258" t="str">
            <v/>
          </cell>
          <cell r="P258" t="str">
            <v/>
          </cell>
          <cell r="Q258">
            <v>0</v>
          </cell>
          <cell r="R258" t="str">
            <v/>
          </cell>
          <cell r="S258">
            <v>0</v>
          </cell>
          <cell r="T258" t="str">
            <v/>
          </cell>
          <cell r="U258" t="str">
            <v/>
          </cell>
          <cell r="V258">
            <v>0</v>
          </cell>
          <cell r="W258" t="str">
            <v/>
          </cell>
          <cell r="X258">
            <v>0</v>
          </cell>
        </row>
        <row r="259">
          <cell r="B259" t="str">
            <v/>
          </cell>
          <cell r="C259">
            <v>0</v>
          </cell>
          <cell r="D259">
            <v>0</v>
          </cell>
          <cell r="E259" t="str">
            <v/>
          </cell>
          <cell r="F259">
            <v>0</v>
          </cell>
          <cell r="G259" t="str">
            <v/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 t="str">
            <v/>
          </cell>
          <cell r="N259">
            <v>0</v>
          </cell>
          <cell r="O259" t="str">
            <v/>
          </cell>
          <cell r="P259" t="str">
            <v/>
          </cell>
          <cell r="Q259">
            <v>0</v>
          </cell>
          <cell r="R259" t="str">
            <v/>
          </cell>
          <cell r="S259">
            <v>0</v>
          </cell>
          <cell r="T259" t="str">
            <v/>
          </cell>
          <cell r="U259" t="str">
            <v/>
          </cell>
          <cell r="V259">
            <v>0</v>
          </cell>
          <cell r="W259" t="str">
            <v/>
          </cell>
          <cell r="X259">
            <v>0</v>
          </cell>
        </row>
        <row r="260">
          <cell r="B260" t="str">
            <v/>
          </cell>
          <cell r="C260">
            <v>0</v>
          </cell>
          <cell r="D260">
            <v>0</v>
          </cell>
          <cell r="E260" t="str">
            <v/>
          </cell>
          <cell r="F260">
            <v>0</v>
          </cell>
          <cell r="G260" t="str">
            <v/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 t="str">
            <v/>
          </cell>
          <cell r="N260">
            <v>0</v>
          </cell>
          <cell r="O260" t="str">
            <v/>
          </cell>
          <cell r="P260" t="str">
            <v/>
          </cell>
          <cell r="Q260">
            <v>0</v>
          </cell>
          <cell r="R260" t="str">
            <v/>
          </cell>
          <cell r="S260">
            <v>0</v>
          </cell>
          <cell r="T260" t="str">
            <v/>
          </cell>
          <cell r="U260" t="str">
            <v/>
          </cell>
          <cell r="V260">
            <v>0</v>
          </cell>
          <cell r="W260" t="str">
            <v/>
          </cell>
          <cell r="X260">
            <v>0</v>
          </cell>
        </row>
        <row r="261">
          <cell r="B261" t="str">
            <v/>
          </cell>
          <cell r="C261">
            <v>0</v>
          </cell>
          <cell r="D261">
            <v>0</v>
          </cell>
          <cell r="E261" t="str">
            <v/>
          </cell>
          <cell r="F261">
            <v>0</v>
          </cell>
          <cell r="G261" t="str">
            <v/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 t="str">
            <v/>
          </cell>
          <cell r="N261">
            <v>0</v>
          </cell>
          <cell r="O261" t="str">
            <v/>
          </cell>
          <cell r="P261" t="str">
            <v/>
          </cell>
          <cell r="Q261">
            <v>0</v>
          </cell>
          <cell r="R261" t="str">
            <v/>
          </cell>
          <cell r="S261">
            <v>0</v>
          </cell>
          <cell r="T261" t="str">
            <v/>
          </cell>
          <cell r="U261" t="str">
            <v/>
          </cell>
          <cell r="V261">
            <v>0</v>
          </cell>
          <cell r="W261" t="str">
            <v/>
          </cell>
          <cell r="X261">
            <v>0</v>
          </cell>
        </row>
        <row r="262">
          <cell r="B262" t="str">
            <v/>
          </cell>
          <cell r="C262">
            <v>0</v>
          </cell>
          <cell r="D262">
            <v>0</v>
          </cell>
          <cell r="E262" t="str">
            <v/>
          </cell>
          <cell r="F262">
            <v>0</v>
          </cell>
          <cell r="G262" t="str">
            <v/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 t="str">
            <v/>
          </cell>
          <cell r="N262">
            <v>0</v>
          </cell>
          <cell r="O262" t="str">
            <v/>
          </cell>
          <cell r="P262" t="str">
            <v/>
          </cell>
          <cell r="Q262">
            <v>0</v>
          </cell>
          <cell r="R262" t="str">
            <v/>
          </cell>
          <cell r="S262">
            <v>0</v>
          </cell>
          <cell r="T262" t="str">
            <v/>
          </cell>
          <cell r="U262" t="str">
            <v/>
          </cell>
          <cell r="V262">
            <v>0</v>
          </cell>
          <cell r="W262" t="str">
            <v/>
          </cell>
          <cell r="X262">
            <v>0</v>
          </cell>
        </row>
        <row r="263">
          <cell r="B263" t="str">
            <v/>
          </cell>
          <cell r="C263">
            <v>0</v>
          </cell>
          <cell r="D263">
            <v>0</v>
          </cell>
          <cell r="E263" t="str">
            <v/>
          </cell>
          <cell r="F263">
            <v>0</v>
          </cell>
          <cell r="G263" t="str">
            <v/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 t="str">
            <v/>
          </cell>
          <cell r="N263">
            <v>0</v>
          </cell>
          <cell r="O263" t="str">
            <v/>
          </cell>
          <cell r="P263" t="str">
            <v/>
          </cell>
          <cell r="Q263">
            <v>0</v>
          </cell>
          <cell r="R263" t="str">
            <v/>
          </cell>
          <cell r="S263">
            <v>0</v>
          </cell>
          <cell r="T263" t="str">
            <v/>
          </cell>
          <cell r="U263" t="str">
            <v/>
          </cell>
          <cell r="V263">
            <v>0</v>
          </cell>
          <cell r="W263" t="str">
            <v/>
          </cell>
          <cell r="X263">
            <v>0</v>
          </cell>
        </row>
        <row r="264">
          <cell r="B264" t="str">
            <v/>
          </cell>
          <cell r="C264">
            <v>0</v>
          </cell>
          <cell r="D264">
            <v>0</v>
          </cell>
          <cell r="E264" t="str">
            <v/>
          </cell>
          <cell r="F264">
            <v>0</v>
          </cell>
          <cell r="G264" t="str">
            <v/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 t="str">
            <v/>
          </cell>
          <cell r="N264">
            <v>0</v>
          </cell>
          <cell r="O264" t="str">
            <v/>
          </cell>
          <cell r="P264" t="str">
            <v/>
          </cell>
          <cell r="Q264">
            <v>0</v>
          </cell>
          <cell r="R264" t="str">
            <v/>
          </cell>
          <cell r="S264">
            <v>0</v>
          </cell>
          <cell r="T264" t="str">
            <v/>
          </cell>
          <cell r="U264" t="str">
            <v/>
          </cell>
          <cell r="V264">
            <v>0</v>
          </cell>
          <cell r="W264" t="str">
            <v/>
          </cell>
          <cell r="X264">
            <v>0</v>
          </cell>
        </row>
        <row r="265">
          <cell r="B265">
            <v>24</v>
          </cell>
          <cell r="C265" t="str">
            <v>INGENIERIA Y VIAS S.A.S.</v>
          </cell>
          <cell r="D265">
            <v>1</v>
          </cell>
          <cell r="E265">
            <v>30110750000</v>
          </cell>
          <cell r="F265">
            <v>42476775000</v>
          </cell>
          <cell r="G265">
            <v>14747981000</v>
          </cell>
          <cell r="H265">
            <v>24952658000</v>
          </cell>
          <cell r="I265">
            <v>17524117000</v>
          </cell>
          <cell r="J265">
            <v>3472836000</v>
          </cell>
          <cell r="K265">
            <v>498777000</v>
          </cell>
          <cell r="L265">
            <v>1</v>
          </cell>
          <cell r="M265">
            <v>3</v>
          </cell>
          <cell r="N265" t="str">
            <v xml:space="preserve"> </v>
          </cell>
          <cell r="O265">
            <v>0</v>
          </cell>
          <cell r="P265">
            <v>4167150295</v>
          </cell>
          <cell r="Q265">
            <v>2.0416862484430918</v>
          </cell>
          <cell r="R265" t="str">
            <v>HABIL</v>
          </cell>
          <cell r="S265">
            <v>0.58744238469139898</v>
          </cell>
          <cell r="T265" t="str">
            <v>HABIL</v>
          </cell>
          <cell r="U265">
            <v>0</v>
          </cell>
          <cell r="V265">
            <v>6.9627027709778115</v>
          </cell>
          <cell r="W265" t="str">
            <v>HABIL</v>
          </cell>
          <cell r="X265" t="str">
            <v>HABIL</v>
          </cell>
        </row>
        <row r="266">
          <cell r="B266">
            <v>24.1</v>
          </cell>
          <cell r="C266" t="str">
            <v>INGENIERIA Y VIAS S.A.S.</v>
          </cell>
          <cell r="D266">
            <v>1</v>
          </cell>
          <cell r="E266">
            <v>30110750000</v>
          </cell>
          <cell r="F266">
            <v>42476775000</v>
          </cell>
          <cell r="G266">
            <v>14747981000</v>
          </cell>
          <cell r="H266">
            <v>24952658000</v>
          </cell>
          <cell r="I266">
            <v>17524117000</v>
          </cell>
          <cell r="J266">
            <v>3472836000</v>
          </cell>
          <cell r="K266">
            <v>498777000</v>
          </cell>
          <cell r="L266">
            <v>0</v>
          </cell>
          <cell r="M266" t="str">
            <v/>
          </cell>
          <cell r="N266" t="str">
            <v xml:space="preserve"> </v>
          </cell>
          <cell r="O266" t="str">
            <v/>
          </cell>
          <cell r="P266" t="str">
            <v/>
          </cell>
          <cell r="Q266">
            <v>0</v>
          </cell>
          <cell r="R266" t="str">
            <v/>
          </cell>
          <cell r="S266">
            <v>0</v>
          </cell>
          <cell r="T266" t="str">
            <v/>
          </cell>
          <cell r="U266" t="str">
            <v/>
          </cell>
          <cell r="V266">
            <v>0</v>
          </cell>
          <cell r="W266" t="str">
            <v/>
          </cell>
          <cell r="X266">
            <v>0</v>
          </cell>
        </row>
        <row r="267">
          <cell r="B267" t="str">
            <v/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 t="str">
            <v/>
          </cell>
          <cell r="N267" t="str">
            <v xml:space="preserve"> </v>
          </cell>
          <cell r="O267" t="str">
            <v/>
          </cell>
          <cell r="P267" t="str">
            <v/>
          </cell>
          <cell r="Q267">
            <v>0</v>
          </cell>
          <cell r="R267" t="str">
            <v/>
          </cell>
          <cell r="S267">
            <v>0</v>
          </cell>
          <cell r="T267" t="str">
            <v/>
          </cell>
          <cell r="U267" t="str">
            <v/>
          </cell>
          <cell r="V267">
            <v>0</v>
          </cell>
          <cell r="W267" t="str">
            <v/>
          </cell>
          <cell r="X267">
            <v>0</v>
          </cell>
        </row>
        <row r="268">
          <cell r="B268" t="str">
            <v/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 t="str">
            <v/>
          </cell>
          <cell r="N268">
            <v>0</v>
          </cell>
          <cell r="O268" t="str">
            <v/>
          </cell>
          <cell r="P268" t="str">
            <v/>
          </cell>
          <cell r="Q268">
            <v>0</v>
          </cell>
          <cell r="R268" t="str">
            <v/>
          </cell>
          <cell r="S268">
            <v>0</v>
          </cell>
          <cell r="T268" t="str">
            <v/>
          </cell>
          <cell r="U268" t="str">
            <v/>
          </cell>
          <cell r="V268">
            <v>0</v>
          </cell>
          <cell r="W268" t="str">
            <v/>
          </cell>
          <cell r="X268">
            <v>0</v>
          </cell>
        </row>
        <row r="269">
          <cell r="B269" t="str">
            <v/>
          </cell>
          <cell r="C269">
            <v>0</v>
          </cell>
          <cell r="D269">
            <v>0</v>
          </cell>
          <cell r="E269" t="str">
            <v/>
          </cell>
          <cell r="F269">
            <v>0</v>
          </cell>
          <cell r="G269" t="str">
            <v/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 t="str">
            <v/>
          </cell>
          <cell r="N269">
            <v>0</v>
          </cell>
          <cell r="O269" t="str">
            <v/>
          </cell>
          <cell r="P269" t="str">
            <v/>
          </cell>
          <cell r="Q269">
            <v>0</v>
          </cell>
          <cell r="R269" t="str">
            <v/>
          </cell>
          <cell r="S269">
            <v>0</v>
          </cell>
          <cell r="T269" t="str">
            <v/>
          </cell>
          <cell r="U269" t="str">
            <v/>
          </cell>
          <cell r="V269">
            <v>0</v>
          </cell>
          <cell r="W269" t="str">
            <v/>
          </cell>
          <cell r="X269">
            <v>0</v>
          </cell>
        </row>
        <row r="270">
          <cell r="B270" t="str">
            <v/>
          </cell>
          <cell r="C270">
            <v>0</v>
          </cell>
          <cell r="D270">
            <v>0</v>
          </cell>
          <cell r="E270" t="str">
            <v/>
          </cell>
          <cell r="F270">
            <v>0</v>
          </cell>
          <cell r="G270" t="str">
            <v/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 t="str">
            <v/>
          </cell>
          <cell r="N270">
            <v>0</v>
          </cell>
          <cell r="O270" t="str">
            <v/>
          </cell>
          <cell r="P270" t="str">
            <v/>
          </cell>
          <cell r="Q270">
            <v>0</v>
          </cell>
          <cell r="R270" t="str">
            <v/>
          </cell>
          <cell r="S270">
            <v>0</v>
          </cell>
          <cell r="T270" t="str">
            <v/>
          </cell>
          <cell r="U270" t="str">
            <v/>
          </cell>
          <cell r="V270">
            <v>0</v>
          </cell>
          <cell r="W270" t="str">
            <v/>
          </cell>
          <cell r="X270">
            <v>0</v>
          </cell>
        </row>
        <row r="271">
          <cell r="B271" t="str">
            <v/>
          </cell>
          <cell r="C271">
            <v>0</v>
          </cell>
          <cell r="D271">
            <v>0</v>
          </cell>
          <cell r="E271" t="str">
            <v/>
          </cell>
          <cell r="F271">
            <v>0</v>
          </cell>
          <cell r="G271" t="str">
            <v/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 t="str">
            <v/>
          </cell>
          <cell r="N271">
            <v>0</v>
          </cell>
          <cell r="O271" t="str">
            <v/>
          </cell>
          <cell r="P271" t="str">
            <v/>
          </cell>
          <cell r="Q271">
            <v>0</v>
          </cell>
          <cell r="R271" t="str">
            <v/>
          </cell>
          <cell r="S271">
            <v>0</v>
          </cell>
          <cell r="T271" t="str">
            <v/>
          </cell>
          <cell r="U271" t="str">
            <v/>
          </cell>
          <cell r="V271">
            <v>0</v>
          </cell>
          <cell r="W271" t="str">
            <v/>
          </cell>
          <cell r="X271">
            <v>0</v>
          </cell>
        </row>
        <row r="272">
          <cell r="B272" t="str">
            <v/>
          </cell>
          <cell r="C272">
            <v>0</v>
          </cell>
          <cell r="D272">
            <v>0</v>
          </cell>
          <cell r="E272" t="str">
            <v/>
          </cell>
          <cell r="F272">
            <v>0</v>
          </cell>
          <cell r="G272" t="str">
            <v/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 t="str">
            <v/>
          </cell>
          <cell r="N272">
            <v>0</v>
          </cell>
          <cell r="O272" t="str">
            <v/>
          </cell>
          <cell r="P272" t="str">
            <v/>
          </cell>
          <cell r="Q272">
            <v>0</v>
          </cell>
          <cell r="R272" t="str">
            <v/>
          </cell>
          <cell r="S272">
            <v>0</v>
          </cell>
          <cell r="T272" t="str">
            <v/>
          </cell>
          <cell r="U272" t="str">
            <v/>
          </cell>
          <cell r="V272">
            <v>0</v>
          </cell>
          <cell r="W272" t="str">
            <v/>
          </cell>
          <cell r="X272">
            <v>0</v>
          </cell>
        </row>
        <row r="273">
          <cell r="B273" t="str">
            <v/>
          </cell>
          <cell r="C273">
            <v>0</v>
          </cell>
          <cell r="D273">
            <v>0</v>
          </cell>
          <cell r="E273" t="str">
            <v/>
          </cell>
          <cell r="F273">
            <v>0</v>
          </cell>
          <cell r="G273" t="str">
            <v/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 t="str">
            <v/>
          </cell>
          <cell r="N273">
            <v>0</v>
          </cell>
          <cell r="O273" t="str">
            <v/>
          </cell>
          <cell r="P273" t="str">
            <v/>
          </cell>
          <cell r="Q273">
            <v>0</v>
          </cell>
          <cell r="R273" t="str">
            <v/>
          </cell>
          <cell r="S273">
            <v>0</v>
          </cell>
          <cell r="T273" t="str">
            <v/>
          </cell>
          <cell r="U273" t="str">
            <v/>
          </cell>
          <cell r="V273">
            <v>0</v>
          </cell>
          <cell r="W273" t="str">
            <v/>
          </cell>
          <cell r="X273">
            <v>0</v>
          </cell>
        </row>
        <row r="274">
          <cell r="B274" t="str">
            <v/>
          </cell>
          <cell r="C274">
            <v>0</v>
          </cell>
          <cell r="D274">
            <v>0</v>
          </cell>
          <cell r="E274" t="str">
            <v/>
          </cell>
          <cell r="F274">
            <v>0</v>
          </cell>
          <cell r="G274" t="str">
            <v/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 t="str">
            <v/>
          </cell>
          <cell r="N274">
            <v>0</v>
          </cell>
          <cell r="O274" t="str">
            <v/>
          </cell>
          <cell r="P274" t="str">
            <v/>
          </cell>
          <cell r="Q274">
            <v>0</v>
          </cell>
          <cell r="R274" t="str">
            <v/>
          </cell>
          <cell r="S274">
            <v>0</v>
          </cell>
          <cell r="T274" t="str">
            <v/>
          </cell>
          <cell r="U274" t="str">
            <v/>
          </cell>
          <cell r="V274">
            <v>0</v>
          </cell>
          <cell r="W274" t="str">
            <v/>
          </cell>
          <cell r="X274">
            <v>0</v>
          </cell>
        </row>
        <row r="275">
          <cell r="B275" t="str">
            <v/>
          </cell>
          <cell r="C275">
            <v>0</v>
          </cell>
          <cell r="D275">
            <v>0</v>
          </cell>
          <cell r="E275" t="str">
            <v/>
          </cell>
          <cell r="F275">
            <v>0</v>
          </cell>
          <cell r="G275" t="str">
            <v/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 t="str">
            <v/>
          </cell>
          <cell r="N275">
            <v>0</v>
          </cell>
          <cell r="O275" t="str">
            <v/>
          </cell>
          <cell r="P275" t="str">
            <v/>
          </cell>
          <cell r="Q275">
            <v>0</v>
          </cell>
          <cell r="R275" t="str">
            <v/>
          </cell>
          <cell r="S275">
            <v>0</v>
          </cell>
          <cell r="T275" t="str">
            <v/>
          </cell>
          <cell r="U275" t="str">
            <v/>
          </cell>
          <cell r="V275">
            <v>0</v>
          </cell>
          <cell r="W275" t="str">
            <v/>
          </cell>
          <cell r="X275">
            <v>0</v>
          </cell>
        </row>
        <row r="276">
          <cell r="B276">
            <v>25</v>
          </cell>
          <cell r="C276" t="str">
            <v>GUSTAVO VELANDIA POVEDA</v>
          </cell>
          <cell r="D276">
            <v>1</v>
          </cell>
          <cell r="E276">
            <v>8644309114</v>
          </cell>
          <cell r="F276">
            <v>13404947114</v>
          </cell>
          <cell r="G276">
            <v>2884657125</v>
          </cell>
          <cell r="H276">
            <v>8133378611</v>
          </cell>
          <cell r="I276">
            <v>5271568503</v>
          </cell>
          <cell r="J276">
            <v>1480897003</v>
          </cell>
          <cell r="K276">
            <v>0</v>
          </cell>
          <cell r="L276">
            <v>1</v>
          </cell>
          <cell r="M276">
            <v>3</v>
          </cell>
          <cell r="N276" t="str">
            <v xml:space="preserve"> </v>
          </cell>
          <cell r="O276">
            <v>0</v>
          </cell>
          <cell r="P276">
            <v>4167150295</v>
          </cell>
          <cell r="Q276">
            <v>2.9966504646544432</v>
          </cell>
          <cell r="R276" t="str">
            <v>HABIL</v>
          </cell>
          <cell r="S276">
            <v>0.60674455048804898</v>
          </cell>
          <cell r="T276" t="str">
            <v>HABIL</v>
          </cell>
          <cell r="U276">
            <v>0</v>
          </cell>
          <cell r="V276">
            <v>0</v>
          </cell>
          <cell r="W276" t="str">
            <v>HABIL</v>
          </cell>
          <cell r="X276" t="str">
            <v>HABIL</v>
          </cell>
        </row>
        <row r="277">
          <cell r="B277">
            <v>25.1</v>
          </cell>
          <cell r="C277" t="str">
            <v>GUSTAVO VELANDIA POVEDA</v>
          </cell>
          <cell r="D277">
            <v>1</v>
          </cell>
          <cell r="E277">
            <v>8644309114</v>
          </cell>
          <cell r="F277">
            <v>13404947114</v>
          </cell>
          <cell r="G277">
            <v>2884657125</v>
          </cell>
          <cell r="H277">
            <v>8133378611</v>
          </cell>
          <cell r="I277">
            <v>5271568503</v>
          </cell>
          <cell r="J277">
            <v>1480897003</v>
          </cell>
          <cell r="K277">
            <v>0</v>
          </cell>
          <cell r="L277">
            <v>0</v>
          </cell>
          <cell r="M277" t="str">
            <v/>
          </cell>
          <cell r="N277" t="str">
            <v xml:space="preserve"> </v>
          </cell>
          <cell r="O277" t="str">
            <v/>
          </cell>
          <cell r="P277" t="str">
            <v/>
          </cell>
          <cell r="Q277">
            <v>0</v>
          </cell>
          <cell r="R277" t="str">
            <v/>
          </cell>
          <cell r="S277">
            <v>0</v>
          </cell>
          <cell r="T277" t="str">
            <v/>
          </cell>
          <cell r="U277" t="str">
            <v/>
          </cell>
          <cell r="V277">
            <v>0</v>
          </cell>
          <cell r="W277" t="str">
            <v/>
          </cell>
          <cell r="X277">
            <v>0</v>
          </cell>
        </row>
        <row r="278">
          <cell r="B278" t="str">
            <v/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 t="str">
            <v/>
          </cell>
          <cell r="N278" t="str">
            <v xml:space="preserve"> </v>
          </cell>
          <cell r="O278" t="str">
            <v/>
          </cell>
          <cell r="P278" t="str">
            <v/>
          </cell>
          <cell r="Q278">
            <v>0</v>
          </cell>
          <cell r="R278" t="str">
            <v/>
          </cell>
          <cell r="S278">
            <v>0</v>
          </cell>
          <cell r="T278" t="str">
            <v/>
          </cell>
          <cell r="U278" t="str">
            <v/>
          </cell>
          <cell r="V278">
            <v>0</v>
          </cell>
          <cell r="W278" t="str">
            <v/>
          </cell>
          <cell r="X278">
            <v>0</v>
          </cell>
        </row>
        <row r="279">
          <cell r="B279" t="str">
            <v/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 t="str">
            <v/>
          </cell>
          <cell r="N279">
            <v>0</v>
          </cell>
          <cell r="O279" t="str">
            <v/>
          </cell>
          <cell r="P279" t="str">
            <v/>
          </cell>
          <cell r="Q279">
            <v>0</v>
          </cell>
          <cell r="R279" t="str">
            <v/>
          </cell>
          <cell r="S279">
            <v>0</v>
          </cell>
          <cell r="T279" t="str">
            <v/>
          </cell>
          <cell r="U279" t="str">
            <v/>
          </cell>
          <cell r="V279">
            <v>0</v>
          </cell>
          <cell r="W279" t="str">
            <v/>
          </cell>
          <cell r="X279">
            <v>0</v>
          </cell>
        </row>
        <row r="280">
          <cell r="B280" t="str">
            <v/>
          </cell>
          <cell r="C280">
            <v>0</v>
          </cell>
          <cell r="D280">
            <v>0</v>
          </cell>
          <cell r="E280" t="str">
            <v/>
          </cell>
          <cell r="F280">
            <v>0</v>
          </cell>
          <cell r="G280" t="str">
            <v/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 t="str">
            <v/>
          </cell>
          <cell r="N280">
            <v>0</v>
          </cell>
          <cell r="O280" t="str">
            <v/>
          </cell>
          <cell r="P280" t="str">
            <v/>
          </cell>
          <cell r="Q280">
            <v>0</v>
          </cell>
          <cell r="R280" t="str">
            <v/>
          </cell>
          <cell r="S280">
            <v>0</v>
          </cell>
          <cell r="T280" t="str">
            <v/>
          </cell>
          <cell r="U280" t="str">
            <v/>
          </cell>
          <cell r="V280">
            <v>0</v>
          </cell>
          <cell r="W280" t="str">
            <v/>
          </cell>
          <cell r="X280">
            <v>0</v>
          </cell>
        </row>
        <row r="281">
          <cell r="B281" t="str">
            <v/>
          </cell>
          <cell r="C281">
            <v>0</v>
          </cell>
          <cell r="D281">
            <v>0</v>
          </cell>
          <cell r="E281" t="str">
            <v/>
          </cell>
          <cell r="F281">
            <v>0</v>
          </cell>
          <cell r="G281" t="str">
            <v/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 t="str">
            <v/>
          </cell>
          <cell r="N281">
            <v>0</v>
          </cell>
          <cell r="O281" t="str">
            <v/>
          </cell>
          <cell r="P281" t="str">
            <v/>
          </cell>
          <cell r="Q281">
            <v>0</v>
          </cell>
          <cell r="R281" t="str">
            <v/>
          </cell>
          <cell r="S281">
            <v>0</v>
          </cell>
          <cell r="T281" t="str">
            <v/>
          </cell>
          <cell r="U281" t="str">
            <v/>
          </cell>
          <cell r="V281">
            <v>0</v>
          </cell>
          <cell r="W281" t="str">
            <v/>
          </cell>
          <cell r="X281">
            <v>0</v>
          </cell>
        </row>
        <row r="282">
          <cell r="B282" t="str">
            <v/>
          </cell>
          <cell r="C282">
            <v>0</v>
          </cell>
          <cell r="D282">
            <v>0</v>
          </cell>
          <cell r="E282" t="str">
            <v/>
          </cell>
          <cell r="F282">
            <v>0</v>
          </cell>
          <cell r="G282" t="str">
            <v/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 t="str">
            <v/>
          </cell>
          <cell r="N282">
            <v>0</v>
          </cell>
          <cell r="O282" t="str">
            <v/>
          </cell>
          <cell r="P282" t="str">
            <v/>
          </cell>
          <cell r="Q282">
            <v>0</v>
          </cell>
          <cell r="R282" t="str">
            <v/>
          </cell>
          <cell r="S282">
            <v>0</v>
          </cell>
          <cell r="T282" t="str">
            <v/>
          </cell>
          <cell r="U282" t="str">
            <v/>
          </cell>
          <cell r="V282">
            <v>0</v>
          </cell>
          <cell r="W282" t="str">
            <v/>
          </cell>
          <cell r="X282">
            <v>0</v>
          </cell>
        </row>
        <row r="283">
          <cell r="B283" t="str">
            <v/>
          </cell>
          <cell r="C283">
            <v>0</v>
          </cell>
          <cell r="D283">
            <v>0</v>
          </cell>
          <cell r="E283" t="str">
            <v/>
          </cell>
          <cell r="F283">
            <v>0</v>
          </cell>
          <cell r="G283" t="str">
            <v/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 t="str">
            <v/>
          </cell>
          <cell r="N283">
            <v>0</v>
          </cell>
          <cell r="O283" t="str">
            <v/>
          </cell>
          <cell r="P283" t="str">
            <v/>
          </cell>
          <cell r="Q283">
            <v>0</v>
          </cell>
          <cell r="R283" t="str">
            <v/>
          </cell>
          <cell r="S283">
            <v>0</v>
          </cell>
          <cell r="T283" t="str">
            <v/>
          </cell>
          <cell r="U283" t="str">
            <v/>
          </cell>
          <cell r="V283">
            <v>0</v>
          </cell>
          <cell r="W283" t="str">
            <v/>
          </cell>
          <cell r="X283">
            <v>0</v>
          </cell>
        </row>
        <row r="284">
          <cell r="B284" t="str">
            <v/>
          </cell>
          <cell r="C284">
            <v>0</v>
          </cell>
          <cell r="D284">
            <v>0</v>
          </cell>
          <cell r="E284" t="str">
            <v/>
          </cell>
          <cell r="F284">
            <v>0</v>
          </cell>
          <cell r="G284" t="str">
            <v/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 t="str">
            <v/>
          </cell>
          <cell r="N284">
            <v>0</v>
          </cell>
          <cell r="O284" t="str">
            <v/>
          </cell>
          <cell r="P284" t="str">
            <v/>
          </cell>
          <cell r="Q284">
            <v>0</v>
          </cell>
          <cell r="R284" t="str">
            <v/>
          </cell>
          <cell r="S284">
            <v>0</v>
          </cell>
          <cell r="T284" t="str">
            <v/>
          </cell>
          <cell r="U284" t="str">
            <v/>
          </cell>
          <cell r="V284">
            <v>0</v>
          </cell>
          <cell r="W284" t="str">
            <v/>
          </cell>
          <cell r="X284">
            <v>0</v>
          </cell>
        </row>
        <row r="285">
          <cell r="B285" t="str">
            <v/>
          </cell>
          <cell r="C285">
            <v>0</v>
          </cell>
          <cell r="D285">
            <v>0</v>
          </cell>
          <cell r="E285" t="str">
            <v/>
          </cell>
          <cell r="F285">
            <v>0</v>
          </cell>
          <cell r="G285" t="str">
            <v/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 t="str">
            <v/>
          </cell>
          <cell r="N285">
            <v>0</v>
          </cell>
          <cell r="O285" t="str">
            <v/>
          </cell>
          <cell r="P285" t="str">
            <v/>
          </cell>
          <cell r="Q285">
            <v>0</v>
          </cell>
          <cell r="R285" t="str">
            <v/>
          </cell>
          <cell r="S285">
            <v>0</v>
          </cell>
          <cell r="T285" t="str">
            <v/>
          </cell>
          <cell r="U285" t="str">
            <v/>
          </cell>
          <cell r="V285">
            <v>0</v>
          </cell>
          <cell r="W285" t="str">
            <v/>
          </cell>
          <cell r="X285">
            <v>0</v>
          </cell>
        </row>
        <row r="286">
          <cell r="B286" t="str">
            <v/>
          </cell>
          <cell r="C286">
            <v>0</v>
          </cell>
          <cell r="D286">
            <v>0</v>
          </cell>
          <cell r="E286" t="str">
            <v/>
          </cell>
          <cell r="F286">
            <v>0</v>
          </cell>
          <cell r="G286" t="str">
            <v/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 t="str">
            <v/>
          </cell>
          <cell r="N286">
            <v>0</v>
          </cell>
          <cell r="O286" t="str">
            <v/>
          </cell>
          <cell r="P286" t="str">
            <v/>
          </cell>
          <cell r="Q286">
            <v>0</v>
          </cell>
          <cell r="R286" t="str">
            <v/>
          </cell>
          <cell r="S286">
            <v>0</v>
          </cell>
          <cell r="T286" t="str">
            <v/>
          </cell>
          <cell r="U286" t="str">
            <v/>
          </cell>
          <cell r="V286">
            <v>0</v>
          </cell>
          <cell r="W286" t="str">
            <v/>
          </cell>
          <cell r="X286">
            <v>0</v>
          </cell>
        </row>
        <row r="287">
          <cell r="B287">
            <v>26</v>
          </cell>
          <cell r="C287" t="str">
            <v>UNION TEMPORAL MACROVIAS</v>
          </cell>
          <cell r="D287">
            <v>1</v>
          </cell>
          <cell r="E287">
            <v>10216818057</v>
          </cell>
          <cell r="F287">
            <v>13038150450</v>
          </cell>
          <cell r="G287">
            <v>919723954</v>
          </cell>
          <cell r="H287">
            <v>5519655475</v>
          </cell>
          <cell r="I287">
            <v>7518494975</v>
          </cell>
          <cell r="J287">
            <v>1371572565</v>
          </cell>
          <cell r="K287">
            <v>138561805</v>
          </cell>
          <cell r="L287">
            <v>1</v>
          </cell>
          <cell r="M287">
            <v>3</v>
          </cell>
          <cell r="N287" t="str">
            <v xml:space="preserve"> </v>
          </cell>
          <cell r="O287">
            <v>0</v>
          </cell>
          <cell r="P287">
            <v>4167150295</v>
          </cell>
          <cell r="Q287">
            <v>11.108570144950253</v>
          </cell>
          <cell r="R287" t="str">
            <v>HABIL</v>
          </cell>
          <cell r="S287">
            <v>0.42334650886008146</v>
          </cell>
          <cell r="T287" t="str">
            <v>HABIL</v>
          </cell>
          <cell r="U287">
            <v>0</v>
          </cell>
          <cell r="V287">
            <v>9.8986337901703862</v>
          </cell>
          <cell r="W287" t="str">
            <v>HABIL</v>
          </cell>
          <cell r="X287" t="str">
            <v>HABIL</v>
          </cell>
        </row>
        <row r="288">
          <cell r="B288">
            <v>26.1</v>
          </cell>
          <cell r="C288" t="str">
            <v>SIBEL INGENIERIA S.A.S.</v>
          </cell>
          <cell r="D288">
            <v>0.34</v>
          </cell>
          <cell r="E288">
            <v>517223834</v>
          </cell>
          <cell r="F288">
            <v>966611679</v>
          </cell>
          <cell r="G288">
            <v>14757283</v>
          </cell>
          <cell r="H288">
            <v>239757283</v>
          </cell>
          <cell r="I288">
            <v>726854396</v>
          </cell>
          <cell r="J288">
            <v>16527156</v>
          </cell>
          <cell r="K288">
            <v>845200</v>
          </cell>
          <cell r="L288">
            <v>0</v>
          </cell>
          <cell r="M288" t="str">
            <v/>
          </cell>
          <cell r="N288" t="str">
            <v xml:space="preserve"> </v>
          </cell>
          <cell r="O288" t="str">
            <v/>
          </cell>
          <cell r="P288" t="str">
            <v/>
          </cell>
          <cell r="Q288">
            <v>0</v>
          </cell>
          <cell r="R288" t="str">
            <v/>
          </cell>
          <cell r="S288">
            <v>0</v>
          </cell>
          <cell r="T288" t="str">
            <v/>
          </cell>
          <cell r="U288" t="str">
            <v/>
          </cell>
          <cell r="V288">
            <v>0</v>
          </cell>
          <cell r="W288" t="str">
            <v/>
          </cell>
          <cell r="X288">
            <v>0</v>
          </cell>
        </row>
        <row r="289">
          <cell r="B289">
            <v>26.200000000000003</v>
          </cell>
          <cell r="C289" t="str">
            <v>MILTON RIVERA RINCON</v>
          </cell>
          <cell r="D289">
            <v>0.33</v>
          </cell>
          <cell r="E289">
            <v>7919607295</v>
          </cell>
          <cell r="F289">
            <v>9840759163</v>
          </cell>
          <cell r="G289">
            <v>880018349</v>
          </cell>
          <cell r="H289">
            <v>4846382410</v>
          </cell>
          <cell r="I289">
            <v>4994376753</v>
          </cell>
          <cell r="J289">
            <v>991045409</v>
          </cell>
          <cell r="K289">
            <v>133716605</v>
          </cell>
          <cell r="L289">
            <v>0</v>
          </cell>
          <cell r="M289" t="str">
            <v/>
          </cell>
          <cell r="N289" t="str">
            <v xml:space="preserve"> </v>
          </cell>
          <cell r="O289" t="str">
            <v/>
          </cell>
          <cell r="P289" t="str">
            <v/>
          </cell>
          <cell r="Q289">
            <v>0</v>
          </cell>
          <cell r="R289" t="str">
            <v/>
          </cell>
          <cell r="S289">
            <v>0</v>
          </cell>
          <cell r="T289" t="str">
            <v/>
          </cell>
          <cell r="U289" t="str">
            <v/>
          </cell>
          <cell r="V289">
            <v>0</v>
          </cell>
          <cell r="W289" t="str">
            <v/>
          </cell>
          <cell r="X289">
            <v>0</v>
          </cell>
        </row>
        <row r="290">
          <cell r="B290">
            <v>26.300000000000004</v>
          </cell>
          <cell r="C290" t="str">
            <v>YEBRAIL CADENA LOZANO</v>
          </cell>
          <cell r="D290">
            <v>0.33</v>
          </cell>
          <cell r="E290">
            <v>1779986928</v>
          </cell>
          <cell r="F290">
            <v>2230779608</v>
          </cell>
          <cell r="G290">
            <v>24948322</v>
          </cell>
          <cell r="H290">
            <v>433515782</v>
          </cell>
          <cell r="I290">
            <v>1797263826</v>
          </cell>
          <cell r="J290">
            <v>364000000</v>
          </cell>
          <cell r="K290">
            <v>4000000</v>
          </cell>
          <cell r="L290">
            <v>0</v>
          </cell>
          <cell r="M290" t="str">
            <v/>
          </cell>
          <cell r="N290">
            <v>0</v>
          </cell>
          <cell r="O290" t="str">
            <v/>
          </cell>
          <cell r="P290" t="str">
            <v/>
          </cell>
          <cell r="Q290">
            <v>0</v>
          </cell>
          <cell r="R290" t="str">
            <v/>
          </cell>
          <cell r="S290">
            <v>0</v>
          </cell>
          <cell r="T290" t="str">
            <v/>
          </cell>
          <cell r="U290" t="str">
            <v/>
          </cell>
          <cell r="V290">
            <v>0</v>
          </cell>
          <cell r="W290" t="str">
            <v/>
          </cell>
          <cell r="X290">
            <v>0</v>
          </cell>
        </row>
        <row r="291">
          <cell r="B291" t="str">
            <v/>
          </cell>
          <cell r="C291">
            <v>0</v>
          </cell>
          <cell r="D291">
            <v>0</v>
          </cell>
          <cell r="E291" t="str">
            <v/>
          </cell>
          <cell r="F291">
            <v>0</v>
          </cell>
          <cell r="G291" t="str">
            <v/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 t="str">
            <v/>
          </cell>
          <cell r="N291">
            <v>0</v>
          </cell>
          <cell r="O291" t="str">
            <v/>
          </cell>
          <cell r="P291" t="str">
            <v/>
          </cell>
          <cell r="Q291">
            <v>0</v>
          </cell>
          <cell r="R291" t="str">
            <v/>
          </cell>
          <cell r="S291">
            <v>0</v>
          </cell>
          <cell r="T291" t="str">
            <v/>
          </cell>
          <cell r="U291" t="str">
            <v/>
          </cell>
          <cell r="V291">
            <v>0</v>
          </cell>
          <cell r="W291" t="str">
            <v/>
          </cell>
          <cell r="X291">
            <v>0</v>
          </cell>
        </row>
        <row r="292">
          <cell r="B292" t="str">
            <v/>
          </cell>
          <cell r="C292">
            <v>0</v>
          </cell>
          <cell r="D292">
            <v>0</v>
          </cell>
          <cell r="E292" t="str">
            <v/>
          </cell>
          <cell r="F292">
            <v>0</v>
          </cell>
          <cell r="G292" t="str">
            <v/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 t="str">
            <v/>
          </cell>
          <cell r="N292">
            <v>0</v>
          </cell>
          <cell r="O292" t="str">
            <v/>
          </cell>
          <cell r="P292" t="str">
            <v/>
          </cell>
          <cell r="Q292">
            <v>0</v>
          </cell>
          <cell r="R292" t="str">
            <v/>
          </cell>
          <cell r="S292">
            <v>0</v>
          </cell>
          <cell r="T292" t="str">
            <v/>
          </cell>
          <cell r="U292" t="str">
            <v/>
          </cell>
          <cell r="V292">
            <v>0</v>
          </cell>
          <cell r="W292" t="str">
            <v/>
          </cell>
          <cell r="X292">
            <v>0</v>
          </cell>
        </row>
        <row r="293">
          <cell r="B293" t="str">
            <v/>
          </cell>
          <cell r="C293">
            <v>0</v>
          </cell>
          <cell r="D293">
            <v>0</v>
          </cell>
          <cell r="E293" t="str">
            <v/>
          </cell>
          <cell r="F293">
            <v>0</v>
          </cell>
          <cell r="G293" t="str">
            <v/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 t="str">
            <v/>
          </cell>
          <cell r="N293">
            <v>0</v>
          </cell>
          <cell r="O293" t="str">
            <v/>
          </cell>
          <cell r="P293" t="str">
            <v/>
          </cell>
          <cell r="Q293">
            <v>0</v>
          </cell>
          <cell r="R293" t="str">
            <v/>
          </cell>
          <cell r="S293">
            <v>0</v>
          </cell>
          <cell r="T293" t="str">
            <v/>
          </cell>
          <cell r="U293" t="str">
            <v/>
          </cell>
          <cell r="V293">
            <v>0</v>
          </cell>
          <cell r="W293" t="str">
            <v/>
          </cell>
          <cell r="X293">
            <v>0</v>
          </cell>
        </row>
        <row r="294">
          <cell r="B294" t="str">
            <v/>
          </cell>
          <cell r="C294">
            <v>0</v>
          </cell>
          <cell r="D294">
            <v>0</v>
          </cell>
          <cell r="E294" t="str">
            <v/>
          </cell>
          <cell r="F294">
            <v>0</v>
          </cell>
          <cell r="G294" t="str">
            <v/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 t="str">
            <v/>
          </cell>
          <cell r="N294">
            <v>0</v>
          </cell>
          <cell r="O294" t="str">
            <v/>
          </cell>
          <cell r="P294" t="str">
            <v/>
          </cell>
          <cell r="Q294">
            <v>0</v>
          </cell>
          <cell r="R294" t="str">
            <v/>
          </cell>
          <cell r="S294">
            <v>0</v>
          </cell>
          <cell r="T294" t="str">
            <v/>
          </cell>
          <cell r="U294" t="str">
            <v/>
          </cell>
          <cell r="V294">
            <v>0</v>
          </cell>
          <cell r="W294" t="str">
            <v/>
          </cell>
          <cell r="X294">
            <v>0</v>
          </cell>
        </row>
        <row r="295">
          <cell r="B295" t="str">
            <v/>
          </cell>
          <cell r="C295">
            <v>0</v>
          </cell>
          <cell r="D295">
            <v>0</v>
          </cell>
          <cell r="E295" t="str">
            <v/>
          </cell>
          <cell r="F295">
            <v>0</v>
          </cell>
          <cell r="G295" t="str">
            <v/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 t="str">
            <v/>
          </cell>
          <cell r="N295">
            <v>0</v>
          </cell>
          <cell r="O295" t="str">
            <v/>
          </cell>
          <cell r="P295" t="str">
            <v/>
          </cell>
          <cell r="Q295">
            <v>0</v>
          </cell>
          <cell r="R295" t="str">
            <v/>
          </cell>
          <cell r="S295">
            <v>0</v>
          </cell>
          <cell r="T295" t="str">
            <v/>
          </cell>
          <cell r="U295" t="str">
            <v/>
          </cell>
          <cell r="V295">
            <v>0</v>
          </cell>
          <cell r="W295" t="str">
            <v/>
          </cell>
          <cell r="X295">
            <v>0</v>
          </cell>
        </row>
        <row r="296">
          <cell r="B296" t="str">
            <v/>
          </cell>
          <cell r="C296">
            <v>0</v>
          </cell>
          <cell r="D296">
            <v>0</v>
          </cell>
          <cell r="E296" t="str">
            <v/>
          </cell>
          <cell r="F296">
            <v>0</v>
          </cell>
          <cell r="G296" t="str">
            <v/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 t="str">
            <v/>
          </cell>
          <cell r="N296">
            <v>0</v>
          </cell>
          <cell r="O296" t="str">
            <v/>
          </cell>
          <cell r="P296" t="str">
            <v/>
          </cell>
          <cell r="Q296">
            <v>0</v>
          </cell>
          <cell r="R296" t="str">
            <v/>
          </cell>
          <cell r="S296">
            <v>0</v>
          </cell>
          <cell r="T296" t="str">
            <v/>
          </cell>
          <cell r="U296" t="str">
            <v/>
          </cell>
          <cell r="V296">
            <v>0</v>
          </cell>
          <cell r="W296" t="str">
            <v/>
          </cell>
          <cell r="X296">
            <v>0</v>
          </cell>
        </row>
        <row r="297">
          <cell r="B297" t="str">
            <v/>
          </cell>
          <cell r="C297">
            <v>0</v>
          </cell>
          <cell r="D297">
            <v>0</v>
          </cell>
          <cell r="E297" t="str">
            <v/>
          </cell>
          <cell r="F297">
            <v>0</v>
          </cell>
          <cell r="G297" t="str">
            <v/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 t="str">
            <v/>
          </cell>
          <cell r="N297">
            <v>0</v>
          </cell>
          <cell r="O297" t="str">
            <v/>
          </cell>
          <cell r="P297" t="str">
            <v/>
          </cell>
          <cell r="Q297">
            <v>0</v>
          </cell>
          <cell r="R297" t="str">
            <v/>
          </cell>
          <cell r="S297">
            <v>0</v>
          </cell>
          <cell r="T297" t="str">
            <v/>
          </cell>
          <cell r="U297" t="str">
            <v/>
          </cell>
          <cell r="V297">
            <v>0</v>
          </cell>
          <cell r="W297" t="str">
            <v/>
          </cell>
          <cell r="X297">
            <v>0</v>
          </cell>
        </row>
        <row r="298">
          <cell r="B298">
            <v>27</v>
          </cell>
          <cell r="C298" t="str">
            <v>CONSORCIO LOS PATIOS 2014</v>
          </cell>
          <cell r="D298">
            <v>1</v>
          </cell>
          <cell r="E298">
            <v>2587802095</v>
          </cell>
          <cell r="F298">
            <v>4516003005</v>
          </cell>
          <cell r="G298">
            <v>89670455</v>
          </cell>
          <cell r="H298">
            <v>1873162698</v>
          </cell>
          <cell r="I298">
            <v>2642840307</v>
          </cell>
          <cell r="J298">
            <v>302710528</v>
          </cell>
          <cell r="K298">
            <v>1292140</v>
          </cell>
          <cell r="L298">
            <v>1</v>
          </cell>
          <cell r="M298">
            <v>3</v>
          </cell>
          <cell r="N298" t="str">
            <v xml:space="preserve"> </v>
          </cell>
          <cell r="O298">
            <v>0</v>
          </cell>
          <cell r="P298">
            <v>4167150295</v>
          </cell>
          <cell r="Q298">
            <v>28.859027145563161</v>
          </cell>
          <cell r="R298" t="str">
            <v>HABIL</v>
          </cell>
          <cell r="S298">
            <v>0.41478331522943707</v>
          </cell>
          <cell r="T298" t="str">
            <v>HABIL</v>
          </cell>
          <cell r="U298">
            <v>0</v>
          </cell>
          <cell r="V298">
            <v>234.27068893463556</v>
          </cell>
          <cell r="W298" t="str">
            <v>HABIL</v>
          </cell>
          <cell r="X298" t="str">
            <v>HABIL</v>
          </cell>
        </row>
        <row r="299">
          <cell r="B299">
            <v>27.1</v>
          </cell>
          <cell r="C299" t="str">
            <v>S Y M INGENIERIA S.A.S.</v>
          </cell>
          <cell r="D299">
            <v>0.4</v>
          </cell>
          <cell r="E299">
            <v>1946412532</v>
          </cell>
          <cell r="F299">
            <v>3174237780</v>
          </cell>
          <cell r="G299">
            <v>48037506</v>
          </cell>
          <cell r="H299">
            <v>1659778547</v>
          </cell>
          <cell r="I299">
            <v>1514459233</v>
          </cell>
          <cell r="J299">
            <v>132823340</v>
          </cell>
          <cell r="K299">
            <v>1292140</v>
          </cell>
          <cell r="L299">
            <v>0</v>
          </cell>
          <cell r="M299" t="str">
            <v/>
          </cell>
          <cell r="N299" t="str">
            <v xml:space="preserve"> </v>
          </cell>
          <cell r="O299" t="str">
            <v/>
          </cell>
          <cell r="P299" t="str">
            <v/>
          </cell>
          <cell r="Q299">
            <v>0</v>
          </cell>
          <cell r="R299" t="str">
            <v/>
          </cell>
          <cell r="S299">
            <v>0</v>
          </cell>
          <cell r="T299" t="str">
            <v/>
          </cell>
          <cell r="U299" t="str">
            <v/>
          </cell>
          <cell r="V299">
            <v>0</v>
          </cell>
          <cell r="W299" t="str">
            <v/>
          </cell>
          <cell r="X299">
            <v>0</v>
          </cell>
        </row>
        <row r="300">
          <cell r="B300">
            <v>27.200000000000003</v>
          </cell>
          <cell r="C300" t="str">
            <v>MACIAS MORA Y CIA. S. EN C.S.</v>
          </cell>
          <cell r="D300">
            <v>0.4</v>
          </cell>
          <cell r="E300">
            <v>420106867</v>
          </cell>
          <cell r="F300">
            <v>451990819</v>
          </cell>
          <cell r="G300">
            <v>32844949</v>
          </cell>
          <cell r="H300">
            <v>204596151</v>
          </cell>
          <cell r="I300">
            <v>247394668</v>
          </cell>
          <cell r="J300">
            <v>109691027</v>
          </cell>
          <cell r="K300">
            <v>0</v>
          </cell>
          <cell r="L300">
            <v>0</v>
          </cell>
          <cell r="M300" t="str">
            <v/>
          </cell>
          <cell r="N300" t="str">
            <v xml:space="preserve"> </v>
          </cell>
          <cell r="O300" t="str">
            <v/>
          </cell>
          <cell r="P300" t="str">
            <v/>
          </cell>
          <cell r="Q300">
            <v>0</v>
          </cell>
          <cell r="R300" t="str">
            <v/>
          </cell>
          <cell r="S300">
            <v>0</v>
          </cell>
          <cell r="T300" t="str">
            <v/>
          </cell>
          <cell r="U300" t="str">
            <v/>
          </cell>
          <cell r="V300">
            <v>0</v>
          </cell>
          <cell r="W300" t="str">
            <v/>
          </cell>
          <cell r="X300">
            <v>0</v>
          </cell>
        </row>
        <row r="301">
          <cell r="B301">
            <v>27.300000000000004</v>
          </cell>
          <cell r="C301" t="str">
            <v>ESTEBAN MACIAS VARGAS</v>
          </cell>
          <cell r="D301">
            <v>0.2</v>
          </cell>
          <cell r="E301">
            <v>221282696</v>
          </cell>
          <cell r="F301">
            <v>889774406</v>
          </cell>
          <cell r="G301">
            <v>8788000</v>
          </cell>
          <cell r="H301">
            <v>8788000</v>
          </cell>
          <cell r="I301">
            <v>880986406</v>
          </cell>
          <cell r="J301">
            <v>60196161</v>
          </cell>
          <cell r="K301">
            <v>0</v>
          </cell>
          <cell r="L301">
            <v>0</v>
          </cell>
          <cell r="M301" t="str">
            <v/>
          </cell>
          <cell r="N301">
            <v>0</v>
          </cell>
          <cell r="O301" t="str">
            <v/>
          </cell>
          <cell r="P301" t="str">
            <v/>
          </cell>
          <cell r="Q301">
            <v>0</v>
          </cell>
          <cell r="R301" t="str">
            <v/>
          </cell>
          <cell r="S301">
            <v>0</v>
          </cell>
          <cell r="T301" t="str">
            <v/>
          </cell>
          <cell r="U301" t="str">
            <v/>
          </cell>
          <cell r="V301">
            <v>0</v>
          </cell>
          <cell r="W301" t="str">
            <v/>
          </cell>
          <cell r="X301">
            <v>0</v>
          </cell>
        </row>
        <row r="302">
          <cell r="B302" t="str">
            <v/>
          </cell>
          <cell r="C302">
            <v>0</v>
          </cell>
          <cell r="D302">
            <v>0</v>
          </cell>
          <cell r="E302" t="str">
            <v/>
          </cell>
          <cell r="F302">
            <v>0</v>
          </cell>
          <cell r="G302" t="str">
            <v/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 t="str">
            <v/>
          </cell>
          <cell r="N302">
            <v>0</v>
          </cell>
          <cell r="O302" t="str">
            <v/>
          </cell>
          <cell r="P302" t="str">
            <v/>
          </cell>
          <cell r="Q302">
            <v>0</v>
          </cell>
          <cell r="R302" t="str">
            <v/>
          </cell>
          <cell r="S302">
            <v>0</v>
          </cell>
          <cell r="T302" t="str">
            <v/>
          </cell>
          <cell r="U302" t="str">
            <v/>
          </cell>
          <cell r="V302">
            <v>0</v>
          </cell>
          <cell r="W302" t="str">
            <v/>
          </cell>
          <cell r="X302">
            <v>0</v>
          </cell>
        </row>
        <row r="303">
          <cell r="B303" t="str">
            <v/>
          </cell>
          <cell r="C303">
            <v>0</v>
          </cell>
          <cell r="D303">
            <v>0</v>
          </cell>
          <cell r="E303" t="str">
            <v/>
          </cell>
          <cell r="F303">
            <v>0</v>
          </cell>
          <cell r="G303" t="str">
            <v/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 t="str">
            <v/>
          </cell>
          <cell r="N303">
            <v>0</v>
          </cell>
          <cell r="O303" t="str">
            <v/>
          </cell>
          <cell r="P303" t="str">
            <v/>
          </cell>
          <cell r="Q303">
            <v>0</v>
          </cell>
          <cell r="R303" t="str">
            <v/>
          </cell>
          <cell r="S303">
            <v>0</v>
          </cell>
          <cell r="T303" t="str">
            <v/>
          </cell>
          <cell r="U303" t="str">
            <v/>
          </cell>
          <cell r="V303">
            <v>0</v>
          </cell>
          <cell r="W303" t="str">
            <v/>
          </cell>
          <cell r="X303">
            <v>0</v>
          </cell>
        </row>
        <row r="304">
          <cell r="B304" t="str">
            <v/>
          </cell>
          <cell r="C304">
            <v>0</v>
          </cell>
          <cell r="D304">
            <v>0</v>
          </cell>
          <cell r="E304" t="str">
            <v/>
          </cell>
          <cell r="F304">
            <v>0</v>
          </cell>
          <cell r="G304" t="str">
            <v/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 t="str">
            <v/>
          </cell>
          <cell r="N304">
            <v>0</v>
          </cell>
          <cell r="O304" t="str">
            <v/>
          </cell>
          <cell r="P304" t="str">
            <v/>
          </cell>
          <cell r="Q304">
            <v>0</v>
          </cell>
          <cell r="R304" t="str">
            <v/>
          </cell>
          <cell r="S304">
            <v>0</v>
          </cell>
          <cell r="T304" t="str">
            <v/>
          </cell>
          <cell r="U304" t="str">
            <v/>
          </cell>
          <cell r="V304">
            <v>0</v>
          </cell>
          <cell r="W304" t="str">
            <v/>
          </cell>
          <cell r="X304">
            <v>0</v>
          </cell>
        </row>
        <row r="305">
          <cell r="B305" t="str">
            <v/>
          </cell>
          <cell r="C305">
            <v>0</v>
          </cell>
          <cell r="D305">
            <v>0</v>
          </cell>
          <cell r="E305" t="str">
            <v/>
          </cell>
          <cell r="F305">
            <v>0</v>
          </cell>
          <cell r="G305" t="str">
            <v/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 t="str">
            <v/>
          </cell>
          <cell r="N305">
            <v>0</v>
          </cell>
          <cell r="O305" t="str">
            <v/>
          </cell>
          <cell r="P305" t="str">
            <v/>
          </cell>
          <cell r="Q305">
            <v>0</v>
          </cell>
          <cell r="R305" t="str">
            <v/>
          </cell>
          <cell r="S305">
            <v>0</v>
          </cell>
          <cell r="T305" t="str">
            <v/>
          </cell>
          <cell r="U305" t="str">
            <v/>
          </cell>
          <cell r="V305">
            <v>0</v>
          </cell>
          <cell r="W305" t="str">
            <v/>
          </cell>
          <cell r="X305">
            <v>0</v>
          </cell>
        </row>
        <row r="306">
          <cell r="B306" t="str">
            <v/>
          </cell>
          <cell r="C306">
            <v>0</v>
          </cell>
          <cell r="D306">
            <v>0</v>
          </cell>
          <cell r="E306" t="str">
            <v/>
          </cell>
          <cell r="F306">
            <v>0</v>
          </cell>
          <cell r="G306" t="str">
            <v/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 t="str">
            <v/>
          </cell>
          <cell r="N306">
            <v>0</v>
          </cell>
          <cell r="O306" t="str">
            <v/>
          </cell>
          <cell r="P306" t="str">
            <v/>
          </cell>
          <cell r="Q306">
            <v>0</v>
          </cell>
          <cell r="R306" t="str">
            <v/>
          </cell>
          <cell r="S306">
            <v>0</v>
          </cell>
          <cell r="T306" t="str">
            <v/>
          </cell>
          <cell r="U306" t="str">
            <v/>
          </cell>
          <cell r="V306">
            <v>0</v>
          </cell>
          <cell r="W306" t="str">
            <v/>
          </cell>
          <cell r="X306">
            <v>0</v>
          </cell>
        </row>
        <row r="307">
          <cell r="B307" t="str">
            <v/>
          </cell>
          <cell r="C307">
            <v>0</v>
          </cell>
          <cell r="D307">
            <v>0</v>
          </cell>
          <cell r="E307" t="str">
            <v/>
          </cell>
          <cell r="F307">
            <v>0</v>
          </cell>
          <cell r="G307" t="str">
            <v/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 t="str">
            <v/>
          </cell>
          <cell r="N307">
            <v>0</v>
          </cell>
          <cell r="O307" t="str">
            <v/>
          </cell>
          <cell r="P307" t="str">
            <v/>
          </cell>
          <cell r="Q307">
            <v>0</v>
          </cell>
          <cell r="R307" t="str">
            <v/>
          </cell>
          <cell r="S307">
            <v>0</v>
          </cell>
          <cell r="T307" t="str">
            <v/>
          </cell>
          <cell r="U307" t="str">
            <v/>
          </cell>
          <cell r="V307">
            <v>0</v>
          </cell>
          <cell r="W307" t="str">
            <v/>
          </cell>
          <cell r="X307">
            <v>0</v>
          </cell>
        </row>
        <row r="308">
          <cell r="B308" t="str">
            <v/>
          </cell>
          <cell r="C308">
            <v>0</v>
          </cell>
          <cell r="D308">
            <v>0</v>
          </cell>
          <cell r="E308" t="str">
            <v/>
          </cell>
          <cell r="F308">
            <v>0</v>
          </cell>
          <cell r="G308" t="str">
            <v/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 t="str">
            <v/>
          </cell>
          <cell r="N308">
            <v>0</v>
          </cell>
          <cell r="O308" t="str">
            <v/>
          </cell>
          <cell r="P308" t="str">
            <v/>
          </cell>
          <cell r="Q308">
            <v>0</v>
          </cell>
          <cell r="R308" t="str">
            <v/>
          </cell>
          <cell r="S308">
            <v>0</v>
          </cell>
          <cell r="T308" t="str">
            <v/>
          </cell>
          <cell r="U308" t="str">
            <v/>
          </cell>
          <cell r="V308">
            <v>0</v>
          </cell>
          <cell r="W308" t="str">
            <v/>
          </cell>
          <cell r="X308">
            <v>0</v>
          </cell>
        </row>
        <row r="309">
          <cell r="B309">
            <v>28</v>
          </cell>
          <cell r="C309" t="str">
            <v>SOFAN INGENIERIA S.A.S.</v>
          </cell>
          <cell r="D309">
            <v>1</v>
          </cell>
          <cell r="E309">
            <v>5803561978.6400003</v>
          </cell>
          <cell r="F309">
            <v>7850735822.8900003</v>
          </cell>
          <cell r="G309">
            <v>869346413.49000001</v>
          </cell>
          <cell r="H309">
            <v>1902335077.49</v>
          </cell>
          <cell r="I309">
            <v>5948400745.4000006</v>
          </cell>
          <cell r="J309">
            <v>1159541714.9300001</v>
          </cell>
          <cell r="K309">
            <v>68171528.400000006</v>
          </cell>
          <cell r="L309">
            <v>1</v>
          </cell>
          <cell r="M309">
            <v>3</v>
          </cell>
          <cell r="N309" t="str">
            <v xml:space="preserve"> </v>
          </cell>
          <cell r="O309">
            <v>0</v>
          </cell>
          <cell r="P309">
            <v>4167150295</v>
          </cell>
          <cell r="Q309">
            <v>6.675776064160134</v>
          </cell>
          <cell r="R309" t="str">
            <v>HABIL</v>
          </cell>
          <cell r="S309">
            <v>0.24231296535841343</v>
          </cell>
          <cell r="T309" t="str">
            <v>HABIL</v>
          </cell>
          <cell r="U309">
            <v>0</v>
          </cell>
          <cell r="V309">
            <v>17.009178789806917</v>
          </cell>
          <cell r="W309" t="str">
            <v>HABIL</v>
          </cell>
          <cell r="X309" t="str">
            <v>HABIL</v>
          </cell>
        </row>
        <row r="310">
          <cell r="B310">
            <v>28.1</v>
          </cell>
          <cell r="C310" t="str">
            <v>SOFAN INGENIERIA S.A.S.</v>
          </cell>
          <cell r="D310">
            <v>1</v>
          </cell>
          <cell r="E310">
            <v>5803561978.6400003</v>
          </cell>
          <cell r="F310">
            <v>7850735822.8900003</v>
          </cell>
          <cell r="G310">
            <v>869346413.49000001</v>
          </cell>
          <cell r="H310">
            <v>1902335077.49</v>
          </cell>
          <cell r="I310">
            <v>5948400745.4000006</v>
          </cell>
          <cell r="J310">
            <v>1159541714.9300001</v>
          </cell>
          <cell r="K310">
            <v>68171528.400000006</v>
          </cell>
          <cell r="L310">
            <v>0</v>
          </cell>
          <cell r="M310" t="str">
            <v/>
          </cell>
          <cell r="N310" t="str">
            <v xml:space="preserve"> </v>
          </cell>
          <cell r="O310" t="str">
            <v/>
          </cell>
          <cell r="P310" t="str">
            <v/>
          </cell>
          <cell r="Q310">
            <v>0</v>
          </cell>
          <cell r="R310" t="str">
            <v/>
          </cell>
          <cell r="S310">
            <v>0</v>
          </cell>
          <cell r="T310" t="str">
            <v/>
          </cell>
          <cell r="U310" t="str">
            <v/>
          </cell>
          <cell r="V310">
            <v>0</v>
          </cell>
          <cell r="W310" t="str">
            <v/>
          </cell>
          <cell r="X310">
            <v>0</v>
          </cell>
        </row>
        <row r="311">
          <cell r="B311" t="str">
            <v/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 t="str">
            <v/>
          </cell>
          <cell r="N311" t="str">
            <v xml:space="preserve"> </v>
          </cell>
          <cell r="O311" t="str">
            <v/>
          </cell>
          <cell r="P311" t="str">
            <v/>
          </cell>
          <cell r="Q311">
            <v>0</v>
          </cell>
          <cell r="R311" t="str">
            <v/>
          </cell>
          <cell r="S311">
            <v>0</v>
          </cell>
          <cell r="T311" t="str">
            <v/>
          </cell>
          <cell r="U311" t="str">
            <v/>
          </cell>
          <cell r="V311">
            <v>0</v>
          </cell>
          <cell r="W311" t="str">
            <v/>
          </cell>
          <cell r="X311">
            <v>0</v>
          </cell>
        </row>
        <row r="312">
          <cell r="B312" t="str">
            <v/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 t="str">
            <v/>
          </cell>
          <cell r="N312">
            <v>0</v>
          </cell>
          <cell r="O312" t="str">
            <v/>
          </cell>
          <cell r="P312" t="str">
            <v/>
          </cell>
          <cell r="Q312">
            <v>0</v>
          </cell>
          <cell r="R312" t="str">
            <v/>
          </cell>
          <cell r="S312">
            <v>0</v>
          </cell>
          <cell r="T312" t="str">
            <v/>
          </cell>
          <cell r="U312" t="str">
            <v/>
          </cell>
          <cell r="V312">
            <v>0</v>
          </cell>
          <cell r="W312" t="str">
            <v/>
          </cell>
          <cell r="X312">
            <v>0</v>
          </cell>
        </row>
        <row r="313">
          <cell r="B313" t="str">
            <v/>
          </cell>
          <cell r="C313">
            <v>0</v>
          </cell>
          <cell r="D313">
            <v>0</v>
          </cell>
          <cell r="E313" t="str">
            <v/>
          </cell>
          <cell r="F313">
            <v>0</v>
          </cell>
          <cell r="G313" t="str">
            <v/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/>
          </cell>
          <cell r="N313">
            <v>0</v>
          </cell>
          <cell r="O313" t="str">
            <v/>
          </cell>
          <cell r="P313" t="str">
            <v/>
          </cell>
          <cell r="Q313">
            <v>0</v>
          </cell>
          <cell r="R313" t="str">
            <v/>
          </cell>
          <cell r="S313">
            <v>0</v>
          </cell>
          <cell r="T313" t="str">
            <v/>
          </cell>
          <cell r="U313" t="str">
            <v/>
          </cell>
          <cell r="V313">
            <v>0</v>
          </cell>
          <cell r="W313" t="str">
            <v/>
          </cell>
          <cell r="X313">
            <v>0</v>
          </cell>
        </row>
        <row r="314">
          <cell r="B314" t="str">
            <v/>
          </cell>
          <cell r="C314">
            <v>0</v>
          </cell>
          <cell r="D314">
            <v>0</v>
          </cell>
          <cell r="E314" t="str">
            <v/>
          </cell>
          <cell r="F314">
            <v>0</v>
          </cell>
          <cell r="G314" t="str">
            <v/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 t="str">
            <v/>
          </cell>
          <cell r="N314">
            <v>0</v>
          </cell>
          <cell r="O314" t="str">
            <v/>
          </cell>
          <cell r="P314" t="str">
            <v/>
          </cell>
          <cell r="Q314">
            <v>0</v>
          </cell>
          <cell r="R314" t="str">
            <v/>
          </cell>
          <cell r="S314">
            <v>0</v>
          </cell>
          <cell r="T314" t="str">
            <v/>
          </cell>
          <cell r="U314" t="str">
            <v/>
          </cell>
          <cell r="V314">
            <v>0</v>
          </cell>
          <cell r="W314" t="str">
            <v/>
          </cell>
          <cell r="X314">
            <v>0</v>
          </cell>
        </row>
        <row r="315">
          <cell r="B315" t="str">
            <v/>
          </cell>
          <cell r="C315">
            <v>0</v>
          </cell>
          <cell r="D315">
            <v>0</v>
          </cell>
          <cell r="E315" t="str">
            <v/>
          </cell>
          <cell r="F315">
            <v>0</v>
          </cell>
          <cell r="G315" t="str">
            <v/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 t="str">
            <v/>
          </cell>
          <cell r="N315">
            <v>0</v>
          </cell>
          <cell r="O315" t="str">
            <v/>
          </cell>
          <cell r="P315" t="str">
            <v/>
          </cell>
          <cell r="Q315">
            <v>0</v>
          </cell>
          <cell r="R315" t="str">
            <v/>
          </cell>
          <cell r="S315">
            <v>0</v>
          </cell>
          <cell r="T315" t="str">
            <v/>
          </cell>
          <cell r="U315" t="str">
            <v/>
          </cell>
          <cell r="V315">
            <v>0</v>
          </cell>
          <cell r="W315" t="str">
            <v/>
          </cell>
          <cell r="X315">
            <v>0</v>
          </cell>
        </row>
        <row r="316">
          <cell r="B316" t="str">
            <v/>
          </cell>
          <cell r="C316">
            <v>0</v>
          </cell>
          <cell r="D316">
            <v>0</v>
          </cell>
          <cell r="E316" t="str">
            <v/>
          </cell>
          <cell r="F316">
            <v>0</v>
          </cell>
          <cell r="G316" t="str">
            <v/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 t="str">
            <v/>
          </cell>
          <cell r="N316">
            <v>0</v>
          </cell>
          <cell r="O316" t="str">
            <v/>
          </cell>
          <cell r="P316" t="str">
            <v/>
          </cell>
          <cell r="Q316">
            <v>0</v>
          </cell>
          <cell r="R316" t="str">
            <v/>
          </cell>
          <cell r="S316">
            <v>0</v>
          </cell>
          <cell r="T316" t="str">
            <v/>
          </cell>
          <cell r="U316" t="str">
            <v/>
          </cell>
          <cell r="V316">
            <v>0</v>
          </cell>
          <cell r="W316" t="str">
            <v/>
          </cell>
          <cell r="X316">
            <v>0</v>
          </cell>
        </row>
        <row r="317">
          <cell r="B317" t="str">
            <v/>
          </cell>
          <cell r="C317">
            <v>0</v>
          </cell>
          <cell r="D317">
            <v>0</v>
          </cell>
          <cell r="E317" t="str">
            <v/>
          </cell>
          <cell r="F317">
            <v>0</v>
          </cell>
          <cell r="G317" t="str">
            <v/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 t="str">
            <v/>
          </cell>
          <cell r="N317">
            <v>0</v>
          </cell>
          <cell r="O317" t="str">
            <v/>
          </cell>
          <cell r="P317" t="str">
            <v/>
          </cell>
          <cell r="Q317">
            <v>0</v>
          </cell>
          <cell r="R317" t="str">
            <v/>
          </cell>
          <cell r="S317">
            <v>0</v>
          </cell>
          <cell r="T317" t="str">
            <v/>
          </cell>
          <cell r="U317" t="str">
            <v/>
          </cell>
          <cell r="V317">
            <v>0</v>
          </cell>
          <cell r="W317" t="str">
            <v/>
          </cell>
          <cell r="X317">
            <v>0</v>
          </cell>
        </row>
        <row r="318">
          <cell r="B318" t="str">
            <v/>
          </cell>
          <cell r="C318">
            <v>0</v>
          </cell>
          <cell r="D318">
            <v>0</v>
          </cell>
          <cell r="E318" t="str">
            <v/>
          </cell>
          <cell r="F318">
            <v>0</v>
          </cell>
          <cell r="G318" t="str">
            <v/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 t="str">
            <v/>
          </cell>
          <cell r="N318">
            <v>0</v>
          </cell>
          <cell r="O318" t="str">
            <v/>
          </cell>
          <cell r="P318" t="str">
            <v/>
          </cell>
          <cell r="Q318">
            <v>0</v>
          </cell>
          <cell r="R318" t="str">
            <v/>
          </cell>
          <cell r="S318">
            <v>0</v>
          </cell>
          <cell r="T318" t="str">
            <v/>
          </cell>
          <cell r="U318" t="str">
            <v/>
          </cell>
          <cell r="V318">
            <v>0</v>
          </cell>
          <cell r="W318" t="str">
            <v/>
          </cell>
          <cell r="X318">
            <v>0</v>
          </cell>
        </row>
        <row r="319">
          <cell r="B319" t="str">
            <v/>
          </cell>
          <cell r="C319">
            <v>0</v>
          </cell>
          <cell r="D319">
            <v>0</v>
          </cell>
          <cell r="E319" t="str">
            <v/>
          </cell>
          <cell r="F319">
            <v>0</v>
          </cell>
          <cell r="G319" t="str">
            <v/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 t="str">
            <v/>
          </cell>
          <cell r="N319">
            <v>0</v>
          </cell>
          <cell r="O319" t="str">
            <v/>
          </cell>
          <cell r="P319" t="str">
            <v/>
          </cell>
          <cell r="Q319">
            <v>0</v>
          </cell>
          <cell r="R319" t="str">
            <v/>
          </cell>
          <cell r="S319">
            <v>0</v>
          </cell>
          <cell r="T319" t="str">
            <v/>
          </cell>
          <cell r="U319" t="str">
            <v/>
          </cell>
          <cell r="V319">
            <v>0</v>
          </cell>
          <cell r="W319" t="str">
            <v/>
          </cell>
          <cell r="X319">
            <v>0</v>
          </cell>
        </row>
        <row r="320">
          <cell r="B320">
            <v>29</v>
          </cell>
          <cell r="C320" t="str">
            <v>CARMELO JOAQUIN ROSALES AMELL</v>
          </cell>
          <cell r="D320">
            <v>1</v>
          </cell>
          <cell r="E320">
            <v>4499612881</v>
          </cell>
          <cell r="F320">
            <v>7931595804</v>
          </cell>
          <cell r="G320">
            <v>1532903553</v>
          </cell>
          <cell r="H320">
            <v>3089136694</v>
          </cell>
          <cell r="I320">
            <v>4842459110</v>
          </cell>
          <cell r="J320">
            <v>350786457</v>
          </cell>
          <cell r="K320">
            <v>137167269</v>
          </cell>
          <cell r="L320">
            <v>1</v>
          </cell>
          <cell r="M320">
            <v>3</v>
          </cell>
          <cell r="N320" t="str">
            <v xml:space="preserve"> </v>
          </cell>
          <cell r="O320">
            <v>0</v>
          </cell>
          <cell r="P320">
            <v>4167150295</v>
          </cell>
          <cell r="Q320">
            <v>2.9353528943121967</v>
          </cell>
          <cell r="R320" t="str">
            <v>HABIL</v>
          </cell>
          <cell r="S320">
            <v>0.38947227901377812</v>
          </cell>
          <cell r="T320" t="str">
            <v>HABIL</v>
          </cell>
          <cell r="U320">
            <v>0</v>
          </cell>
          <cell r="V320">
            <v>2.5573626970731627</v>
          </cell>
          <cell r="W320" t="str">
            <v>HABIL</v>
          </cell>
          <cell r="X320" t="str">
            <v>HABIL</v>
          </cell>
        </row>
        <row r="321">
          <cell r="B321">
            <v>29.1</v>
          </cell>
          <cell r="C321" t="str">
            <v>CARMELO JOAQUIN ROSALES AMELL</v>
          </cell>
          <cell r="D321">
            <v>1</v>
          </cell>
          <cell r="E321">
            <v>4499612881</v>
          </cell>
          <cell r="F321">
            <v>7931595804</v>
          </cell>
          <cell r="G321">
            <v>1532903553</v>
          </cell>
          <cell r="H321">
            <v>3089136694</v>
          </cell>
          <cell r="I321">
            <v>4842459110</v>
          </cell>
          <cell r="J321">
            <v>350786457</v>
          </cell>
          <cell r="K321">
            <v>137167269</v>
          </cell>
          <cell r="L321">
            <v>0</v>
          </cell>
          <cell r="M321" t="str">
            <v/>
          </cell>
          <cell r="N321" t="str">
            <v xml:space="preserve"> </v>
          </cell>
          <cell r="O321" t="str">
            <v/>
          </cell>
          <cell r="P321" t="str">
            <v/>
          </cell>
          <cell r="Q321">
            <v>0</v>
          </cell>
          <cell r="R321" t="str">
            <v/>
          </cell>
          <cell r="S321">
            <v>0</v>
          </cell>
          <cell r="T321" t="str">
            <v/>
          </cell>
          <cell r="U321" t="str">
            <v/>
          </cell>
          <cell r="V321">
            <v>0</v>
          </cell>
          <cell r="W321" t="str">
            <v/>
          </cell>
          <cell r="X321">
            <v>0</v>
          </cell>
        </row>
        <row r="322">
          <cell r="B322" t="str">
            <v/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 t="str">
            <v/>
          </cell>
          <cell r="N322" t="str">
            <v xml:space="preserve"> </v>
          </cell>
          <cell r="O322" t="str">
            <v/>
          </cell>
          <cell r="P322" t="str">
            <v/>
          </cell>
          <cell r="Q322">
            <v>0</v>
          </cell>
          <cell r="R322" t="str">
            <v/>
          </cell>
          <cell r="S322">
            <v>0</v>
          </cell>
          <cell r="T322" t="str">
            <v/>
          </cell>
          <cell r="U322" t="str">
            <v/>
          </cell>
          <cell r="V322">
            <v>0</v>
          </cell>
          <cell r="W322" t="str">
            <v/>
          </cell>
          <cell r="X322">
            <v>0</v>
          </cell>
        </row>
        <row r="323">
          <cell r="B323" t="str">
            <v/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 t="str">
            <v/>
          </cell>
          <cell r="N323">
            <v>0</v>
          </cell>
          <cell r="O323" t="str">
            <v/>
          </cell>
          <cell r="P323" t="str">
            <v/>
          </cell>
          <cell r="Q323">
            <v>0</v>
          </cell>
          <cell r="R323" t="str">
            <v/>
          </cell>
          <cell r="S323">
            <v>0</v>
          </cell>
          <cell r="T323" t="str">
            <v/>
          </cell>
          <cell r="U323" t="str">
            <v/>
          </cell>
          <cell r="V323">
            <v>0</v>
          </cell>
          <cell r="W323" t="str">
            <v/>
          </cell>
          <cell r="X323">
            <v>0</v>
          </cell>
        </row>
        <row r="324">
          <cell r="B324" t="str">
            <v/>
          </cell>
          <cell r="C324">
            <v>0</v>
          </cell>
          <cell r="D324">
            <v>0</v>
          </cell>
          <cell r="E324" t="str">
            <v/>
          </cell>
          <cell r="F324">
            <v>0</v>
          </cell>
          <cell r="G324" t="str">
            <v/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 t="str">
            <v/>
          </cell>
          <cell r="N324">
            <v>0</v>
          </cell>
          <cell r="O324" t="str">
            <v/>
          </cell>
          <cell r="P324" t="str">
            <v/>
          </cell>
          <cell r="Q324">
            <v>0</v>
          </cell>
          <cell r="R324" t="str">
            <v/>
          </cell>
          <cell r="S324">
            <v>0</v>
          </cell>
          <cell r="T324" t="str">
            <v/>
          </cell>
          <cell r="U324" t="str">
            <v/>
          </cell>
          <cell r="V324">
            <v>0</v>
          </cell>
          <cell r="W324" t="str">
            <v/>
          </cell>
          <cell r="X324">
            <v>0</v>
          </cell>
        </row>
        <row r="325">
          <cell r="B325" t="str">
            <v/>
          </cell>
          <cell r="C325">
            <v>0</v>
          </cell>
          <cell r="D325">
            <v>0</v>
          </cell>
          <cell r="E325" t="str">
            <v/>
          </cell>
          <cell r="F325">
            <v>0</v>
          </cell>
          <cell r="G325" t="str">
            <v/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 t="str">
            <v/>
          </cell>
          <cell r="N325">
            <v>0</v>
          </cell>
          <cell r="O325" t="str">
            <v/>
          </cell>
          <cell r="P325" t="str">
            <v/>
          </cell>
          <cell r="Q325">
            <v>0</v>
          </cell>
          <cell r="R325" t="str">
            <v/>
          </cell>
          <cell r="S325">
            <v>0</v>
          </cell>
          <cell r="T325" t="str">
            <v/>
          </cell>
          <cell r="U325" t="str">
            <v/>
          </cell>
          <cell r="V325">
            <v>0</v>
          </cell>
          <cell r="W325" t="str">
            <v/>
          </cell>
          <cell r="X325">
            <v>0</v>
          </cell>
        </row>
        <row r="326">
          <cell r="B326" t="str">
            <v/>
          </cell>
          <cell r="C326">
            <v>0</v>
          </cell>
          <cell r="D326">
            <v>0</v>
          </cell>
          <cell r="E326" t="str">
            <v/>
          </cell>
          <cell r="F326">
            <v>0</v>
          </cell>
          <cell r="G326" t="str">
            <v/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 t="str">
            <v/>
          </cell>
          <cell r="N326">
            <v>0</v>
          </cell>
          <cell r="O326" t="str">
            <v/>
          </cell>
          <cell r="P326" t="str">
            <v/>
          </cell>
          <cell r="Q326">
            <v>0</v>
          </cell>
          <cell r="R326" t="str">
            <v/>
          </cell>
          <cell r="S326">
            <v>0</v>
          </cell>
          <cell r="T326" t="str">
            <v/>
          </cell>
          <cell r="U326" t="str">
            <v/>
          </cell>
          <cell r="V326">
            <v>0</v>
          </cell>
          <cell r="W326" t="str">
            <v/>
          </cell>
          <cell r="X326">
            <v>0</v>
          </cell>
        </row>
        <row r="327">
          <cell r="B327" t="str">
            <v/>
          </cell>
          <cell r="C327">
            <v>0</v>
          </cell>
          <cell r="D327">
            <v>0</v>
          </cell>
          <cell r="E327" t="str">
            <v/>
          </cell>
          <cell r="F327">
            <v>0</v>
          </cell>
          <cell r="G327" t="str">
            <v/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 t="str">
            <v/>
          </cell>
          <cell r="N327">
            <v>0</v>
          </cell>
          <cell r="O327" t="str">
            <v/>
          </cell>
          <cell r="P327" t="str">
            <v/>
          </cell>
          <cell r="Q327">
            <v>0</v>
          </cell>
          <cell r="R327" t="str">
            <v/>
          </cell>
          <cell r="S327">
            <v>0</v>
          </cell>
          <cell r="T327" t="str">
            <v/>
          </cell>
          <cell r="U327" t="str">
            <v/>
          </cell>
          <cell r="V327">
            <v>0</v>
          </cell>
          <cell r="W327" t="str">
            <v/>
          </cell>
          <cell r="X327">
            <v>0</v>
          </cell>
        </row>
        <row r="328">
          <cell r="B328" t="str">
            <v/>
          </cell>
          <cell r="C328">
            <v>0</v>
          </cell>
          <cell r="D328">
            <v>0</v>
          </cell>
          <cell r="E328" t="str">
            <v/>
          </cell>
          <cell r="F328">
            <v>0</v>
          </cell>
          <cell r="G328" t="str">
            <v/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 t="str">
            <v/>
          </cell>
          <cell r="N328">
            <v>0</v>
          </cell>
          <cell r="O328" t="str">
            <v/>
          </cell>
          <cell r="P328" t="str">
            <v/>
          </cell>
          <cell r="Q328">
            <v>0</v>
          </cell>
          <cell r="R328" t="str">
            <v/>
          </cell>
          <cell r="S328">
            <v>0</v>
          </cell>
          <cell r="T328" t="str">
            <v/>
          </cell>
          <cell r="U328" t="str">
            <v/>
          </cell>
          <cell r="V328">
            <v>0</v>
          </cell>
          <cell r="W328" t="str">
            <v/>
          </cell>
          <cell r="X328">
            <v>0</v>
          </cell>
        </row>
        <row r="329">
          <cell r="B329" t="str">
            <v/>
          </cell>
          <cell r="C329">
            <v>0</v>
          </cell>
          <cell r="D329">
            <v>0</v>
          </cell>
          <cell r="E329" t="str">
            <v/>
          </cell>
          <cell r="F329">
            <v>0</v>
          </cell>
          <cell r="G329" t="str">
            <v/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 t="str">
            <v/>
          </cell>
          <cell r="N329">
            <v>0</v>
          </cell>
          <cell r="O329" t="str">
            <v/>
          </cell>
          <cell r="P329" t="str">
            <v/>
          </cell>
          <cell r="Q329">
            <v>0</v>
          </cell>
          <cell r="R329" t="str">
            <v/>
          </cell>
          <cell r="S329">
            <v>0</v>
          </cell>
          <cell r="T329" t="str">
            <v/>
          </cell>
          <cell r="U329" t="str">
            <v/>
          </cell>
          <cell r="V329">
            <v>0</v>
          </cell>
          <cell r="W329" t="str">
            <v/>
          </cell>
          <cell r="X329">
            <v>0</v>
          </cell>
        </row>
        <row r="330">
          <cell r="B330" t="str">
            <v/>
          </cell>
          <cell r="C330">
            <v>0</v>
          </cell>
          <cell r="D330">
            <v>0</v>
          </cell>
          <cell r="E330" t="str">
            <v/>
          </cell>
          <cell r="F330">
            <v>0</v>
          </cell>
          <cell r="G330" t="str">
            <v/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 t="str">
            <v/>
          </cell>
          <cell r="N330">
            <v>0</v>
          </cell>
          <cell r="O330" t="str">
            <v/>
          </cell>
          <cell r="P330" t="str">
            <v/>
          </cell>
          <cell r="Q330">
            <v>0</v>
          </cell>
          <cell r="R330" t="str">
            <v/>
          </cell>
          <cell r="S330">
            <v>0</v>
          </cell>
          <cell r="T330" t="str">
            <v/>
          </cell>
          <cell r="U330" t="str">
            <v/>
          </cell>
          <cell r="V330">
            <v>0</v>
          </cell>
          <cell r="W330" t="str">
            <v/>
          </cell>
          <cell r="X330">
            <v>0</v>
          </cell>
        </row>
        <row r="331">
          <cell r="B331">
            <v>30</v>
          </cell>
          <cell r="C331" t="str">
            <v>CONSORCIO MP - ML</v>
          </cell>
          <cell r="D331">
            <v>1</v>
          </cell>
          <cell r="E331">
            <v>11780411524</v>
          </cell>
          <cell r="F331">
            <v>21468535518</v>
          </cell>
          <cell r="G331">
            <v>1436128542</v>
          </cell>
          <cell r="H331">
            <v>5910856134</v>
          </cell>
          <cell r="I331">
            <v>15557679384</v>
          </cell>
          <cell r="J331">
            <v>1795039393</v>
          </cell>
          <cell r="K331">
            <v>0</v>
          </cell>
          <cell r="L331">
            <v>1</v>
          </cell>
          <cell r="M331">
            <v>3</v>
          </cell>
          <cell r="N331" t="str">
            <v xml:space="preserve"> </v>
          </cell>
          <cell r="O331">
            <v>0</v>
          </cell>
          <cell r="P331">
            <v>4167150295</v>
          </cell>
          <cell r="Q331">
            <v>8.2028949216441376</v>
          </cell>
          <cell r="R331" t="str">
            <v>HABIL</v>
          </cell>
          <cell r="S331">
            <v>0.27532647157250772</v>
          </cell>
          <cell r="T331" t="str">
            <v>HABIL</v>
          </cell>
          <cell r="U331">
            <v>0</v>
          </cell>
          <cell r="V331" t="e">
            <v>#DIV/0!</v>
          </cell>
          <cell r="W331" t="e">
            <v>#DIV/0!</v>
          </cell>
          <cell r="X331" t="e">
            <v>#DIV/0!</v>
          </cell>
        </row>
        <row r="332">
          <cell r="B332">
            <v>30.1</v>
          </cell>
          <cell r="C332" t="str">
            <v>CONSTRUCTORA MP S.A.</v>
          </cell>
          <cell r="D332">
            <v>0.5</v>
          </cell>
          <cell r="E332">
            <v>8654821672</v>
          </cell>
          <cell r="F332">
            <v>13774716119</v>
          </cell>
          <cell r="G332">
            <v>895919298</v>
          </cell>
          <cell r="H332">
            <v>3751139298</v>
          </cell>
          <cell r="I332">
            <v>10023576821</v>
          </cell>
          <cell r="J332">
            <v>1238926298</v>
          </cell>
          <cell r="K332">
            <v>0</v>
          </cell>
          <cell r="L332">
            <v>0</v>
          </cell>
          <cell r="M332" t="str">
            <v/>
          </cell>
          <cell r="N332" t="str">
            <v xml:space="preserve"> </v>
          </cell>
          <cell r="O332" t="str">
            <v/>
          </cell>
          <cell r="P332" t="str">
            <v/>
          </cell>
          <cell r="Q332">
            <v>0</v>
          </cell>
          <cell r="R332" t="str">
            <v/>
          </cell>
          <cell r="S332">
            <v>0</v>
          </cell>
          <cell r="T332" t="str">
            <v/>
          </cell>
          <cell r="U332" t="str">
            <v/>
          </cell>
          <cell r="V332">
            <v>0</v>
          </cell>
          <cell r="W332" t="str">
            <v/>
          </cell>
          <cell r="X332">
            <v>0</v>
          </cell>
        </row>
        <row r="333">
          <cell r="B333">
            <v>30.200000000000003</v>
          </cell>
          <cell r="C333" t="str">
            <v>ML INGENIEROS S.A.</v>
          </cell>
          <cell r="D333">
            <v>0.5</v>
          </cell>
          <cell r="E333">
            <v>3125589852</v>
          </cell>
          <cell r="F333">
            <v>7693819399</v>
          </cell>
          <cell r="G333">
            <v>540209244</v>
          </cell>
          <cell r="H333">
            <v>2159716836</v>
          </cell>
          <cell r="I333">
            <v>5534102563</v>
          </cell>
          <cell r="J333">
            <v>556113095</v>
          </cell>
          <cell r="K333">
            <v>0</v>
          </cell>
          <cell r="L333">
            <v>0</v>
          </cell>
          <cell r="M333" t="str">
            <v/>
          </cell>
          <cell r="N333" t="str">
            <v xml:space="preserve"> </v>
          </cell>
          <cell r="O333" t="str">
            <v/>
          </cell>
          <cell r="P333" t="str">
            <v/>
          </cell>
          <cell r="Q333">
            <v>0</v>
          </cell>
          <cell r="R333" t="str">
            <v/>
          </cell>
          <cell r="S333">
            <v>0</v>
          </cell>
          <cell r="T333" t="str">
            <v/>
          </cell>
          <cell r="U333" t="str">
            <v/>
          </cell>
          <cell r="V333">
            <v>0</v>
          </cell>
          <cell r="W333" t="str">
            <v/>
          </cell>
          <cell r="X333">
            <v>0</v>
          </cell>
        </row>
        <row r="334">
          <cell r="B334" t="str">
            <v/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 t="str">
            <v/>
          </cell>
          <cell r="N334">
            <v>0</v>
          </cell>
          <cell r="O334" t="str">
            <v/>
          </cell>
          <cell r="P334" t="str">
            <v/>
          </cell>
          <cell r="Q334">
            <v>0</v>
          </cell>
          <cell r="R334" t="str">
            <v/>
          </cell>
          <cell r="S334">
            <v>0</v>
          </cell>
          <cell r="T334" t="str">
            <v/>
          </cell>
          <cell r="U334" t="str">
            <v/>
          </cell>
          <cell r="V334">
            <v>0</v>
          </cell>
          <cell r="W334" t="str">
            <v/>
          </cell>
          <cell r="X334">
            <v>0</v>
          </cell>
        </row>
        <row r="335">
          <cell r="B335" t="str">
            <v/>
          </cell>
          <cell r="C335">
            <v>0</v>
          </cell>
          <cell r="D335">
            <v>0</v>
          </cell>
          <cell r="E335" t="str">
            <v/>
          </cell>
          <cell r="F335">
            <v>0</v>
          </cell>
          <cell r="G335" t="str">
            <v/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 t="str">
            <v/>
          </cell>
          <cell r="N335">
            <v>0</v>
          </cell>
          <cell r="O335" t="str">
            <v/>
          </cell>
          <cell r="P335" t="str">
            <v/>
          </cell>
          <cell r="Q335">
            <v>0</v>
          </cell>
          <cell r="R335" t="str">
            <v/>
          </cell>
          <cell r="S335">
            <v>0</v>
          </cell>
          <cell r="T335" t="str">
            <v/>
          </cell>
          <cell r="U335" t="str">
            <v/>
          </cell>
          <cell r="V335">
            <v>0</v>
          </cell>
          <cell r="W335" t="str">
            <v/>
          </cell>
          <cell r="X335">
            <v>0</v>
          </cell>
        </row>
        <row r="336">
          <cell r="B336" t="str">
            <v/>
          </cell>
          <cell r="C336">
            <v>0</v>
          </cell>
          <cell r="D336">
            <v>0</v>
          </cell>
          <cell r="E336" t="str">
            <v/>
          </cell>
          <cell r="F336">
            <v>0</v>
          </cell>
          <cell r="G336" t="str">
            <v/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 t="str">
            <v/>
          </cell>
          <cell r="N336">
            <v>0</v>
          </cell>
          <cell r="O336" t="str">
            <v/>
          </cell>
          <cell r="P336" t="str">
            <v/>
          </cell>
          <cell r="Q336">
            <v>0</v>
          </cell>
          <cell r="R336" t="str">
            <v/>
          </cell>
          <cell r="S336">
            <v>0</v>
          </cell>
          <cell r="T336" t="str">
            <v/>
          </cell>
          <cell r="U336" t="str">
            <v/>
          </cell>
          <cell r="V336">
            <v>0</v>
          </cell>
          <cell r="W336" t="str">
            <v/>
          </cell>
          <cell r="X336">
            <v>0</v>
          </cell>
        </row>
        <row r="337">
          <cell r="B337" t="str">
            <v/>
          </cell>
          <cell r="C337">
            <v>0</v>
          </cell>
          <cell r="D337">
            <v>0</v>
          </cell>
          <cell r="E337" t="str">
            <v/>
          </cell>
          <cell r="F337">
            <v>0</v>
          </cell>
          <cell r="G337" t="str">
            <v/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 t="str">
            <v/>
          </cell>
          <cell r="N337">
            <v>0</v>
          </cell>
          <cell r="O337" t="str">
            <v/>
          </cell>
          <cell r="P337" t="str">
            <v/>
          </cell>
          <cell r="Q337">
            <v>0</v>
          </cell>
          <cell r="R337" t="str">
            <v/>
          </cell>
          <cell r="S337">
            <v>0</v>
          </cell>
          <cell r="T337" t="str">
            <v/>
          </cell>
          <cell r="U337" t="str">
            <v/>
          </cell>
          <cell r="V337">
            <v>0</v>
          </cell>
          <cell r="W337" t="str">
            <v/>
          </cell>
          <cell r="X337">
            <v>0</v>
          </cell>
        </row>
        <row r="338">
          <cell r="B338" t="str">
            <v/>
          </cell>
          <cell r="C338">
            <v>0</v>
          </cell>
          <cell r="D338">
            <v>0</v>
          </cell>
          <cell r="E338" t="str">
            <v/>
          </cell>
          <cell r="F338">
            <v>0</v>
          </cell>
          <cell r="G338" t="str">
            <v/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 t="str">
            <v/>
          </cell>
          <cell r="N338">
            <v>0</v>
          </cell>
          <cell r="O338" t="str">
            <v/>
          </cell>
          <cell r="P338" t="str">
            <v/>
          </cell>
          <cell r="Q338">
            <v>0</v>
          </cell>
          <cell r="R338" t="str">
            <v/>
          </cell>
          <cell r="S338">
            <v>0</v>
          </cell>
          <cell r="T338" t="str">
            <v/>
          </cell>
          <cell r="U338" t="str">
            <v/>
          </cell>
          <cell r="V338">
            <v>0</v>
          </cell>
          <cell r="W338" t="str">
            <v/>
          </cell>
          <cell r="X338">
            <v>0</v>
          </cell>
        </row>
        <row r="339">
          <cell r="B339" t="str">
            <v/>
          </cell>
          <cell r="C339">
            <v>0</v>
          </cell>
          <cell r="D339">
            <v>0</v>
          </cell>
          <cell r="E339" t="str">
            <v/>
          </cell>
          <cell r="F339">
            <v>0</v>
          </cell>
          <cell r="G339" t="str">
            <v/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 t="str">
            <v/>
          </cell>
          <cell r="N339">
            <v>0</v>
          </cell>
          <cell r="O339" t="str">
            <v/>
          </cell>
          <cell r="P339" t="str">
            <v/>
          </cell>
          <cell r="Q339">
            <v>0</v>
          </cell>
          <cell r="R339" t="str">
            <v/>
          </cell>
          <cell r="S339">
            <v>0</v>
          </cell>
          <cell r="T339" t="str">
            <v/>
          </cell>
          <cell r="U339" t="str">
            <v/>
          </cell>
          <cell r="V339">
            <v>0</v>
          </cell>
          <cell r="W339" t="str">
            <v/>
          </cell>
          <cell r="X339">
            <v>0</v>
          </cell>
        </row>
        <row r="340">
          <cell r="B340" t="str">
            <v/>
          </cell>
          <cell r="C340">
            <v>0</v>
          </cell>
          <cell r="D340">
            <v>0</v>
          </cell>
          <cell r="E340" t="str">
            <v/>
          </cell>
          <cell r="F340">
            <v>0</v>
          </cell>
          <cell r="G340" t="str">
            <v/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 t="str">
            <v/>
          </cell>
          <cell r="N340">
            <v>0</v>
          </cell>
          <cell r="O340" t="str">
            <v/>
          </cell>
          <cell r="P340" t="str">
            <v/>
          </cell>
          <cell r="Q340">
            <v>0</v>
          </cell>
          <cell r="R340" t="str">
            <v/>
          </cell>
          <cell r="S340">
            <v>0</v>
          </cell>
          <cell r="T340" t="str">
            <v/>
          </cell>
          <cell r="U340" t="str">
            <v/>
          </cell>
          <cell r="V340">
            <v>0</v>
          </cell>
          <cell r="W340" t="str">
            <v/>
          </cell>
          <cell r="X340">
            <v>0</v>
          </cell>
        </row>
        <row r="341">
          <cell r="B341" t="str">
            <v/>
          </cell>
          <cell r="C341">
            <v>0</v>
          </cell>
          <cell r="D341">
            <v>0</v>
          </cell>
          <cell r="E341" t="str">
            <v/>
          </cell>
          <cell r="F341">
            <v>0</v>
          </cell>
          <cell r="G341" t="str">
            <v/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 t="str">
            <v/>
          </cell>
          <cell r="N341">
            <v>0</v>
          </cell>
          <cell r="O341" t="str">
            <v/>
          </cell>
          <cell r="P341" t="str">
            <v/>
          </cell>
          <cell r="Q341">
            <v>0</v>
          </cell>
          <cell r="R341" t="str">
            <v/>
          </cell>
          <cell r="S341">
            <v>0</v>
          </cell>
          <cell r="T341" t="str">
            <v/>
          </cell>
          <cell r="U341" t="str">
            <v/>
          </cell>
          <cell r="V341">
            <v>0</v>
          </cell>
          <cell r="W341" t="str">
            <v/>
          </cell>
          <cell r="X341">
            <v>0</v>
          </cell>
        </row>
        <row r="342">
          <cell r="B342">
            <v>31</v>
          </cell>
          <cell r="C342" t="str">
            <v>LATINCO S.A.</v>
          </cell>
          <cell r="D342">
            <v>1</v>
          </cell>
          <cell r="E342">
            <v>94052297000</v>
          </cell>
          <cell r="F342">
            <v>172113336000</v>
          </cell>
          <cell r="G342">
            <v>39328613000</v>
          </cell>
          <cell r="H342">
            <v>100649549000</v>
          </cell>
          <cell r="I342">
            <v>71463787000</v>
          </cell>
          <cell r="J342">
            <v>22940061000</v>
          </cell>
          <cell r="K342">
            <v>4039236000</v>
          </cell>
          <cell r="L342">
            <v>1</v>
          </cell>
          <cell r="M342">
            <v>3</v>
          </cell>
          <cell r="N342" t="str">
            <v xml:space="preserve"> </v>
          </cell>
          <cell r="O342">
            <v>0</v>
          </cell>
          <cell r="P342">
            <v>4167150295</v>
          </cell>
          <cell r="Q342">
            <v>2.3914470871372964</v>
          </cell>
          <cell r="R342" t="str">
            <v>HABIL</v>
          </cell>
          <cell r="S342">
            <v>0.58478646303154569</v>
          </cell>
          <cell r="T342" t="str">
            <v>HABIL</v>
          </cell>
          <cell r="U342">
            <v>0</v>
          </cell>
          <cell r="V342">
            <v>5.6793069283399138</v>
          </cell>
          <cell r="W342" t="str">
            <v>HABIL</v>
          </cell>
          <cell r="X342" t="str">
            <v>HABIL</v>
          </cell>
        </row>
        <row r="343">
          <cell r="B343">
            <v>31.1</v>
          </cell>
          <cell r="C343" t="str">
            <v>LATINCO S.A.</v>
          </cell>
          <cell r="D343">
            <v>1</v>
          </cell>
          <cell r="E343">
            <v>94052297000</v>
          </cell>
          <cell r="F343">
            <v>172113336000</v>
          </cell>
          <cell r="G343">
            <v>39328613000</v>
          </cell>
          <cell r="H343">
            <v>100649549000</v>
          </cell>
          <cell r="I343">
            <v>71463787000</v>
          </cell>
          <cell r="J343">
            <v>22940061000</v>
          </cell>
          <cell r="K343">
            <v>4039236000</v>
          </cell>
          <cell r="L343">
            <v>0</v>
          </cell>
          <cell r="M343" t="str">
            <v/>
          </cell>
          <cell r="N343" t="str">
            <v xml:space="preserve"> </v>
          </cell>
          <cell r="O343" t="str">
            <v/>
          </cell>
          <cell r="P343" t="str">
            <v/>
          </cell>
          <cell r="Q343">
            <v>0</v>
          </cell>
          <cell r="R343" t="str">
            <v/>
          </cell>
          <cell r="S343">
            <v>0</v>
          </cell>
          <cell r="T343" t="str">
            <v/>
          </cell>
          <cell r="U343" t="str">
            <v/>
          </cell>
          <cell r="V343">
            <v>0</v>
          </cell>
          <cell r="W343" t="str">
            <v/>
          </cell>
          <cell r="X343">
            <v>0</v>
          </cell>
        </row>
        <row r="344">
          <cell r="B344" t="str">
            <v/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 t="str">
            <v/>
          </cell>
          <cell r="N344" t="str">
            <v xml:space="preserve"> </v>
          </cell>
          <cell r="O344" t="str">
            <v/>
          </cell>
          <cell r="P344" t="str">
            <v/>
          </cell>
          <cell r="Q344">
            <v>0</v>
          </cell>
          <cell r="R344" t="str">
            <v/>
          </cell>
          <cell r="S344">
            <v>0</v>
          </cell>
          <cell r="T344" t="str">
            <v/>
          </cell>
          <cell r="U344" t="str">
            <v/>
          </cell>
          <cell r="V344">
            <v>0</v>
          </cell>
          <cell r="W344" t="str">
            <v/>
          </cell>
          <cell r="X344">
            <v>0</v>
          </cell>
        </row>
        <row r="345">
          <cell r="B345" t="str">
            <v/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 t="str">
            <v/>
          </cell>
          <cell r="N345">
            <v>0</v>
          </cell>
          <cell r="O345" t="str">
            <v/>
          </cell>
          <cell r="P345" t="str">
            <v/>
          </cell>
          <cell r="Q345">
            <v>0</v>
          </cell>
          <cell r="R345" t="str">
            <v/>
          </cell>
          <cell r="S345">
            <v>0</v>
          </cell>
          <cell r="T345" t="str">
            <v/>
          </cell>
          <cell r="U345" t="str">
            <v/>
          </cell>
          <cell r="V345">
            <v>0</v>
          </cell>
          <cell r="W345" t="str">
            <v/>
          </cell>
          <cell r="X345">
            <v>0</v>
          </cell>
        </row>
        <row r="346">
          <cell r="B346" t="str">
            <v/>
          </cell>
          <cell r="C346">
            <v>0</v>
          </cell>
          <cell r="D346">
            <v>0</v>
          </cell>
          <cell r="E346" t="str">
            <v/>
          </cell>
          <cell r="F346">
            <v>0</v>
          </cell>
          <cell r="G346" t="str">
            <v/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 t="str">
            <v/>
          </cell>
          <cell r="N346">
            <v>0</v>
          </cell>
          <cell r="O346" t="str">
            <v/>
          </cell>
          <cell r="P346" t="str">
            <v/>
          </cell>
          <cell r="Q346">
            <v>0</v>
          </cell>
          <cell r="R346" t="str">
            <v/>
          </cell>
          <cell r="S346">
            <v>0</v>
          </cell>
          <cell r="T346" t="str">
            <v/>
          </cell>
          <cell r="U346" t="str">
            <v/>
          </cell>
          <cell r="V346">
            <v>0</v>
          </cell>
          <cell r="W346" t="str">
            <v/>
          </cell>
          <cell r="X346">
            <v>0</v>
          </cell>
        </row>
        <row r="347">
          <cell r="B347" t="str">
            <v/>
          </cell>
          <cell r="C347">
            <v>0</v>
          </cell>
          <cell r="D347">
            <v>0</v>
          </cell>
          <cell r="E347" t="str">
            <v/>
          </cell>
          <cell r="F347">
            <v>0</v>
          </cell>
          <cell r="G347" t="str">
            <v/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 t="str">
            <v/>
          </cell>
          <cell r="N347">
            <v>0</v>
          </cell>
          <cell r="O347" t="str">
            <v/>
          </cell>
          <cell r="P347" t="str">
            <v/>
          </cell>
          <cell r="Q347">
            <v>0</v>
          </cell>
          <cell r="R347" t="str">
            <v/>
          </cell>
          <cell r="S347">
            <v>0</v>
          </cell>
          <cell r="T347" t="str">
            <v/>
          </cell>
          <cell r="U347" t="str">
            <v/>
          </cell>
          <cell r="V347">
            <v>0</v>
          </cell>
          <cell r="W347" t="str">
            <v/>
          </cell>
          <cell r="X347">
            <v>0</v>
          </cell>
        </row>
        <row r="348">
          <cell r="B348" t="str">
            <v/>
          </cell>
          <cell r="C348">
            <v>0</v>
          </cell>
          <cell r="D348">
            <v>0</v>
          </cell>
          <cell r="E348" t="str">
            <v/>
          </cell>
          <cell r="F348">
            <v>0</v>
          </cell>
          <cell r="G348" t="str">
            <v/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 t="str">
            <v/>
          </cell>
          <cell r="N348">
            <v>0</v>
          </cell>
          <cell r="O348" t="str">
            <v/>
          </cell>
          <cell r="P348" t="str">
            <v/>
          </cell>
          <cell r="Q348">
            <v>0</v>
          </cell>
          <cell r="R348" t="str">
            <v/>
          </cell>
          <cell r="S348">
            <v>0</v>
          </cell>
          <cell r="T348" t="str">
            <v/>
          </cell>
          <cell r="U348" t="str">
            <v/>
          </cell>
          <cell r="V348">
            <v>0</v>
          </cell>
          <cell r="W348" t="str">
            <v/>
          </cell>
          <cell r="X348">
            <v>0</v>
          </cell>
        </row>
        <row r="349">
          <cell r="B349" t="str">
            <v/>
          </cell>
          <cell r="C349">
            <v>0</v>
          </cell>
          <cell r="D349">
            <v>0</v>
          </cell>
          <cell r="E349" t="str">
            <v/>
          </cell>
          <cell r="F349">
            <v>0</v>
          </cell>
          <cell r="G349" t="str">
            <v/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 t="str">
            <v/>
          </cell>
          <cell r="N349">
            <v>0</v>
          </cell>
          <cell r="O349" t="str">
            <v/>
          </cell>
          <cell r="P349" t="str">
            <v/>
          </cell>
          <cell r="Q349">
            <v>0</v>
          </cell>
          <cell r="R349" t="str">
            <v/>
          </cell>
          <cell r="S349">
            <v>0</v>
          </cell>
          <cell r="T349" t="str">
            <v/>
          </cell>
          <cell r="U349" t="str">
            <v/>
          </cell>
          <cell r="V349">
            <v>0</v>
          </cell>
          <cell r="W349" t="str">
            <v/>
          </cell>
          <cell r="X349">
            <v>0</v>
          </cell>
        </row>
        <row r="350">
          <cell r="B350" t="str">
            <v/>
          </cell>
          <cell r="C350">
            <v>0</v>
          </cell>
          <cell r="D350">
            <v>0</v>
          </cell>
          <cell r="E350" t="str">
            <v/>
          </cell>
          <cell r="F350">
            <v>0</v>
          </cell>
          <cell r="G350" t="str">
            <v/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 t="str">
            <v/>
          </cell>
          <cell r="N350">
            <v>0</v>
          </cell>
          <cell r="O350" t="str">
            <v/>
          </cell>
          <cell r="P350" t="str">
            <v/>
          </cell>
          <cell r="Q350">
            <v>0</v>
          </cell>
          <cell r="R350" t="str">
            <v/>
          </cell>
          <cell r="S350">
            <v>0</v>
          </cell>
          <cell r="T350" t="str">
            <v/>
          </cell>
          <cell r="U350" t="str">
            <v/>
          </cell>
          <cell r="V350">
            <v>0</v>
          </cell>
          <cell r="W350" t="str">
            <v/>
          </cell>
          <cell r="X350">
            <v>0</v>
          </cell>
        </row>
        <row r="351">
          <cell r="B351" t="str">
            <v/>
          </cell>
          <cell r="C351">
            <v>0</v>
          </cell>
          <cell r="D351">
            <v>0</v>
          </cell>
          <cell r="E351" t="str">
            <v/>
          </cell>
          <cell r="F351">
            <v>0</v>
          </cell>
          <cell r="G351" t="str">
            <v/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 t="str">
            <v/>
          </cell>
          <cell r="N351">
            <v>0</v>
          </cell>
          <cell r="O351" t="str">
            <v/>
          </cell>
          <cell r="P351" t="str">
            <v/>
          </cell>
          <cell r="Q351">
            <v>0</v>
          </cell>
          <cell r="R351" t="str">
            <v/>
          </cell>
          <cell r="S351">
            <v>0</v>
          </cell>
          <cell r="T351" t="str">
            <v/>
          </cell>
          <cell r="U351" t="str">
            <v/>
          </cell>
          <cell r="V351">
            <v>0</v>
          </cell>
          <cell r="W351" t="str">
            <v/>
          </cell>
          <cell r="X351">
            <v>0</v>
          </cell>
        </row>
        <row r="352">
          <cell r="B352" t="str">
            <v/>
          </cell>
          <cell r="C352">
            <v>0</v>
          </cell>
          <cell r="D352">
            <v>0</v>
          </cell>
          <cell r="E352" t="str">
            <v/>
          </cell>
          <cell r="F352">
            <v>0</v>
          </cell>
          <cell r="G352" t="str">
            <v/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 t="str">
            <v/>
          </cell>
          <cell r="N352">
            <v>0</v>
          </cell>
          <cell r="O352" t="str">
            <v/>
          </cell>
          <cell r="P352" t="str">
            <v/>
          </cell>
          <cell r="Q352">
            <v>0</v>
          </cell>
          <cell r="R352" t="str">
            <v/>
          </cell>
          <cell r="S352">
            <v>0</v>
          </cell>
          <cell r="T352" t="str">
            <v/>
          </cell>
          <cell r="U352" t="str">
            <v/>
          </cell>
          <cell r="V352">
            <v>0</v>
          </cell>
          <cell r="W352" t="str">
            <v/>
          </cell>
          <cell r="X352">
            <v>0</v>
          </cell>
        </row>
        <row r="353">
          <cell r="B353">
            <v>32</v>
          </cell>
          <cell r="C353" t="str">
            <v>ICEIN S.A.S.</v>
          </cell>
          <cell r="D353">
            <v>1</v>
          </cell>
          <cell r="E353">
            <v>275657318297</v>
          </cell>
          <cell r="F353">
            <v>469904918263</v>
          </cell>
          <cell r="G353">
            <v>49741116169</v>
          </cell>
          <cell r="H353">
            <v>137839071489</v>
          </cell>
          <cell r="I353">
            <v>332065846774</v>
          </cell>
          <cell r="J353">
            <v>13103590281</v>
          </cell>
          <cell r="K353">
            <v>7455040218.1400003</v>
          </cell>
          <cell r="L353">
            <v>1</v>
          </cell>
          <cell r="M353">
            <v>3</v>
          </cell>
          <cell r="N353" t="str">
            <v xml:space="preserve"> </v>
          </cell>
          <cell r="O353">
            <v>0</v>
          </cell>
          <cell r="P353">
            <v>4167150295</v>
          </cell>
          <cell r="Q353">
            <v>5.5418402224917713</v>
          </cell>
          <cell r="R353" t="str">
            <v>HABIL</v>
          </cell>
          <cell r="S353">
            <v>0.29333396210986917</v>
          </cell>
          <cell r="T353" t="str">
            <v>HABIL</v>
          </cell>
          <cell r="U353">
            <v>0</v>
          </cell>
          <cell r="V353">
            <v>1.7576820375986231</v>
          </cell>
          <cell r="W353" t="str">
            <v>HABIL</v>
          </cell>
          <cell r="X353" t="str">
            <v>HABIL</v>
          </cell>
        </row>
        <row r="354">
          <cell r="B354">
            <v>32.1</v>
          </cell>
          <cell r="C354" t="str">
            <v>ICEIN S.A.S.</v>
          </cell>
          <cell r="D354">
            <v>1</v>
          </cell>
          <cell r="E354">
            <v>275657318297</v>
          </cell>
          <cell r="F354">
            <v>469904918263</v>
          </cell>
          <cell r="G354">
            <v>49741116169</v>
          </cell>
          <cell r="H354">
            <v>137839071489</v>
          </cell>
          <cell r="I354">
            <v>332065846774</v>
          </cell>
          <cell r="J354">
            <v>13103590281</v>
          </cell>
          <cell r="K354">
            <v>7455040218.1400003</v>
          </cell>
          <cell r="L354">
            <v>0</v>
          </cell>
          <cell r="M354" t="str">
            <v/>
          </cell>
          <cell r="N354" t="str">
            <v xml:space="preserve"> </v>
          </cell>
          <cell r="O354" t="str">
            <v/>
          </cell>
          <cell r="P354" t="str">
            <v/>
          </cell>
          <cell r="Q354">
            <v>0</v>
          </cell>
          <cell r="R354" t="str">
            <v/>
          </cell>
          <cell r="S354">
            <v>0</v>
          </cell>
          <cell r="T354" t="str">
            <v/>
          </cell>
          <cell r="U354" t="str">
            <v/>
          </cell>
          <cell r="V354">
            <v>0</v>
          </cell>
          <cell r="W354" t="str">
            <v/>
          </cell>
          <cell r="X354">
            <v>0</v>
          </cell>
        </row>
        <row r="355">
          <cell r="B355" t="str">
            <v/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 t="str">
            <v/>
          </cell>
          <cell r="N355" t="str">
            <v xml:space="preserve"> </v>
          </cell>
          <cell r="O355" t="str">
            <v/>
          </cell>
          <cell r="P355" t="str">
            <v/>
          </cell>
          <cell r="Q355">
            <v>0</v>
          </cell>
          <cell r="R355" t="str">
            <v/>
          </cell>
          <cell r="S355">
            <v>0</v>
          </cell>
          <cell r="T355" t="str">
            <v/>
          </cell>
          <cell r="U355" t="str">
            <v/>
          </cell>
          <cell r="V355">
            <v>0</v>
          </cell>
          <cell r="W355" t="str">
            <v/>
          </cell>
          <cell r="X355">
            <v>0</v>
          </cell>
        </row>
        <row r="356">
          <cell r="B356" t="str">
            <v/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 t="str">
            <v/>
          </cell>
          <cell r="N356">
            <v>0</v>
          </cell>
          <cell r="O356" t="str">
            <v/>
          </cell>
          <cell r="P356" t="str">
            <v/>
          </cell>
          <cell r="Q356">
            <v>0</v>
          </cell>
          <cell r="R356" t="str">
            <v/>
          </cell>
          <cell r="S356">
            <v>0</v>
          </cell>
          <cell r="T356" t="str">
            <v/>
          </cell>
          <cell r="U356" t="str">
            <v/>
          </cell>
          <cell r="V356">
            <v>0</v>
          </cell>
          <cell r="W356" t="str">
            <v/>
          </cell>
          <cell r="X356">
            <v>0</v>
          </cell>
        </row>
        <row r="357">
          <cell r="B357" t="str">
            <v/>
          </cell>
          <cell r="C357">
            <v>0</v>
          </cell>
          <cell r="D357">
            <v>0</v>
          </cell>
          <cell r="E357" t="str">
            <v/>
          </cell>
          <cell r="F357">
            <v>0</v>
          </cell>
          <cell r="G357" t="str">
            <v/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 t="str">
            <v/>
          </cell>
          <cell r="N357">
            <v>0</v>
          </cell>
          <cell r="O357" t="str">
            <v/>
          </cell>
          <cell r="P357" t="str">
            <v/>
          </cell>
          <cell r="Q357">
            <v>0</v>
          </cell>
          <cell r="R357" t="str">
            <v/>
          </cell>
          <cell r="S357">
            <v>0</v>
          </cell>
          <cell r="T357" t="str">
            <v/>
          </cell>
          <cell r="U357" t="str">
            <v/>
          </cell>
          <cell r="V357">
            <v>0</v>
          </cell>
          <cell r="W357" t="str">
            <v/>
          </cell>
          <cell r="X357">
            <v>0</v>
          </cell>
        </row>
        <row r="358">
          <cell r="B358" t="str">
            <v/>
          </cell>
          <cell r="C358">
            <v>0</v>
          </cell>
          <cell r="D358">
            <v>0</v>
          </cell>
          <cell r="E358" t="str">
            <v/>
          </cell>
          <cell r="F358">
            <v>0</v>
          </cell>
          <cell r="G358" t="str">
            <v/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 t="str">
            <v/>
          </cell>
          <cell r="N358">
            <v>0</v>
          </cell>
          <cell r="O358" t="str">
            <v/>
          </cell>
          <cell r="P358" t="str">
            <v/>
          </cell>
          <cell r="Q358">
            <v>0</v>
          </cell>
          <cell r="R358" t="str">
            <v/>
          </cell>
          <cell r="S358">
            <v>0</v>
          </cell>
          <cell r="T358" t="str">
            <v/>
          </cell>
          <cell r="U358" t="str">
            <v/>
          </cell>
          <cell r="V358">
            <v>0</v>
          </cell>
          <cell r="W358" t="str">
            <v/>
          </cell>
          <cell r="X358">
            <v>0</v>
          </cell>
        </row>
        <row r="359">
          <cell r="B359" t="str">
            <v/>
          </cell>
          <cell r="C359">
            <v>0</v>
          </cell>
          <cell r="D359">
            <v>0</v>
          </cell>
          <cell r="E359" t="str">
            <v/>
          </cell>
          <cell r="F359">
            <v>0</v>
          </cell>
          <cell r="G359" t="str">
            <v/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 t="str">
            <v/>
          </cell>
          <cell r="N359">
            <v>0</v>
          </cell>
          <cell r="O359" t="str">
            <v/>
          </cell>
          <cell r="P359" t="str">
            <v/>
          </cell>
          <cell r="Q359">
            <v>0</v>
          </cell>
          <cell r="R359" t="str">
            <v/>
          </cell>
          <cell r="S359">
            <v>0</v>
          </cell>
          <cell r="T359" t="str">
            <v/>
          </cell>
          <cell r="U359" t="str">
            <v/>
          </cell>
          <cell r="V359">
            <v>0</v>
          </cell>
          <cell r="W359" t="str">
            <v/>
          </cell>
          <cell r="X359">
            <v>0</v>
          </cell>
        </row>
        <row r="360">
          <cell r="B360" t="str">
            <v/>
          </cell>
          <cell r="C360">
            <v>0</v>
          </cell>
          <cell r="D360">
            <v>0</v>
          </cell>
          <cell r="E360" t="str">
            <v/>
          </cell>
          <cell r="F360">
            <v>0</v>
          </cell>
          <cell r="G360" t="str">
            <v/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 t="str">
            <v/>
          </cell>
          <cell r="N360">
            <v>0</v>
          </cell>
          <cell r="O360" t="str">
            <v/>
          </cell>
          <cell r="P360" t="str">
            <v/>
          </cell>
          <cell r="Q360">
            <v>0</v>
          </cell>
          <cell r="R360" t="str">
            <v/>
          </cell>
          <cell r="S360">
            <v>0</v>
          </cell>
          <cell r="T360" t="str">
            <v/>
          </cell>
          <cell r="U360" t="str">
            <v/>
          </cell>
          <cell r="V360">
            <v>0</v>
          </cell>
          <cell r="W360" t="str">
            <v/>
          </cell>
          <cell r="X360">
            <v>0</v>
          </cell>
        </row>
        <row r="361">
          <cell r="B361" t="str">
            <v/>
          </cell>
          <cell r="C361">
            <v>0</v>
          </cell>
          <cell r="D361">
            <v>0</v>
          </cell>
          <cell r="E361" t="str">
            <v/>
          </cell>
          <cell r="F361">
            <v>0</v>
          </cell>
          <cell r="G361" t="str">
            <v/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 t="str">
            <v/>
          </cell>
          <cell r="N361">
            <v>0</v>
          </cell>
          <cell r="O361" t="str">
            <v/>
          </cell>
          <cell r="P361" t="str">
            <v/>
          </cell>
          <cell r="Q361">
            <v>0</v>
          </cell>
          <cell r="R361" t="str">
            <v/>
          </cell>
          <cell r="S361">
            <v>0</v>
          </cell>
          <cell r="T361" t="str">
            <v/>
          </cell>
          <cell r="U361" t="str">
            <v/>
          </cell>
          <cell r="V361">
            <v>0</v>
          </cell>
          <cell r="W361" t="str">
            <v/>
          </cell>
          <cell r="X361">
            <v>0</v>
          </cell>
        </row>
        <row r="362">
          <cell r="B362" t="str">
            <v/>
          </cell>
          <cell r="C362">
            <v>0</v>
          </cell>
          <cell r="D362">
            <v>0</v>
          </cell>
          <cell r="E362" t="str">
            <v/>
          </cell>
          <cell r="F362">
            <v>0</v>
          </cell>
          <cell r="G362" t="str">
            <v/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 t="str">
            <v/>
          </cell>
          <cell r="N362">
            <v>0</v>
          </cell>
          <cell r="O362" t="str">
            <v/>
          </cell>
          <cell r="P362" t="str">
            <v/>
          </cell>
          <cell r="Q362">
            <v>0</v>
          </cell>
          <cell r="R362" t="str">
            <v/>
          </cell>
          <cell r="S362">
            <v>0</v>
          </cell>
          <cell r="T362" t="str">
            <v/>
          </cell>
          <cell r="U362" t="str">
            <v/>
          </cell>
          <cell r="V362">
            <v>0</v>
          </cell>
          <cell r="W362" t="str">
            <v/>
          </cell>
          <cell r="X362">
            <v>0</v>
          </cell>
        </row>
        <row r="363">
          <cell r="B363" t="str">
            <v/>
          </cell>
          <cell r="C363">
            <v>0</v>
          </cell>
          <cell r="D363">
            <v>0</v>
          </cell>
          <cell r="E363" t="str">
            <v/>
          </cell>
          <cell r="F363">
            <v>0</v>
          </cell>
          <cell r="G363" t="str">
            <v/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 t="str">
            <v/>
          </cell>
          <cell r="N363">
            <v>0</v>
          </cell>
          <cell r="O363" t="str">
            <v/>
          </cell>
          <cell r="P363" t="str">
            <v/>
          </cell>
          <cell r="Q363">
            <v>0</v>
          </cell>
          <cell r="R363" t="str">
            <v/>
          </cell>
          <cell r="S363">
            <v>0</v>
          </cell>
          <cell r="T363" t="str">
            <v/>
          </cell>
          <cell r="U363" t="str">
            <v/>
          </cell>
          <cell r="V363">
            <v>0</v>
          </cell>
          <cell r="W363" t="str">
            <v/>
          </cell>
          <cell r="X363">
            <v>0</v>
          </cell>
        </row>
        <row r="364">
          <cell r="B364">
            <v>33</v>
          </cell>
          <cell r="C364" t="str">
            <v>CONSTRUCCIONES E INVERSIONES BETA S.A.S.</v>
          </cell>
          <cell r="D364">
            <v>1</v>
          </cell>
          <cell r="E364">
            <v>58291300967.5</v>
          </cell>
          <cell r="F364">
            <v>65842434528.370003</v>
          </cell>
          <cell r="G364">
            <v>7049854058.8199997</v>
          </cell>
          <cell r="H364">
            <v>37390193914.339996</v>
          </cell>
          <cell r="I364">
            <v>28452240614.030006</v>
          </cell>
          <cell r="J364">
            <v>3195694613</v>
          </cell>
          <cell r="K364">
            <v>2257919291.7399998</v>
          </cell>
          <cell r="L364">
            <v>1</v>
          </cell>
          <cell r="M364">
            <v>3</v>
          </cell>
          <cell r="N364" t="str">
            <v xml:space="preserve"> </v>
          </cell>
          <cell r="O364">
            <v>0</v>
          </cell>
          <cell r="P364">
            <v>4167150295</v>
          </cell>
          <cell r="Q364">
            <v>8.2684408047528812</v>
          </cell>
          <cell r="R364" t="str">
            <v>HABIL</v>
          </cell>
          <cell r="S364">
            <v>0.56787380634033835</v>
          </cell>
          <cell r="T364" t="str">
            <v>HABIL</v>
          </cell>
          <cell r="U364">
            <v>0</v>
          </cell>
          <cell r="V364">
            <v>1.4153272106273254</v>
          </cell>
          <cell r="W364" t="str">
            <v>HABIL</v>
          </cell>
          <cell r="X364" t="str">
            <v>HABIL</v>
          </cell>
        </row>
        <row r="365">
          <cell r="B365">
            <v>33.1</v>
          </cell>
          <cell r="C365" t="str">
            <v>CONSTRUCCIONES E INVERSIONES BETA S.A.S.</v>
          </cell>
          <cell r="D365">
            <v>1</v>
          </cell>
          <cell r="E365">
            <v>58291300967.5</v>
          </cell>
          <cell r="F365">
            <v>65842434528.370003</v>
          </cell>
          <cell r="G365">
            <v>7049854058.8199997</v>
          </cell>
          <cell r="H365">
            <v>37390193914.339996</v>
          </cell>
          <cell r="I365">
            <v>28452240614.030006</v>
          </cell>
          <cell r="J365">
            <v>3195694613</v>
          </cell>
          <cell r="K365">
            <v>2257919291.7399998</v>
          </cell>
          <cell r="L365">
            <v>0</v>
          </cell>
          <cell r="M365" t="str">
            <v/>
          </cell>
          <cell r="N365" t="str">
            <v xml:space="preserve"> </v>
          </cell>
          <cell r="O365" t="str">
            <v/>
          </cell>
          <cell r="P365" t="str">
            <v/>
          </cell>
          <cell r="Q365">
            <v>0</v>
          </cell>
          <cell r="R365" t="str">
            <v/>
          </cell>
          <cell r="S365">
            <v>0</v>
          </cell>
          <cell r="T365" t="str">
            <v/>
          </cell>
          <cell r="U365" t="str">
            <v/>
          </cell>
          <cell r="V365">
            <v>0</v>
          </cell>
          <cell r="W365" t="str">
            <v/>
          </cell>
          <cell r="X365">
            <v>0</v>
          </cell>
        </row>
        <row r="366">
          <cell r="B366" t="str">
            <v/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 t="str">
            <v/>
          </cell>
          <cell r="N366" t="str">
            <v xml:space="preserve"> </v>
          </cell>
          <cell r="O366" t="str">
            <v/>
          </cell>
          <cell r="P366" t="str">
            <v/>
          </cell>
          <cell r="Q366">
            <v>0</v>
          </cell>
          <cell r="R366" t="str">
            <v/>
          </cell>
          <cell r="S366">
            <v>0</v>
          </cell>
          <cell r="T366" t="str">
            <v/>
          </cell>
          <cell r="U366" t="str">
            <v/>
          </cell>
          <cell r="V366">
            <v>0</v>
          </cell>
          <cell r="W366" t="str">
            <v/>
          </cell>
          <cell r="X366">
            <v>0</v>
          </cell>
        </row>
        <row r="367">
          <cell r="B367" t="str">
            <v/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 t="str">
            <v/>
          </cell>
          <cell r="N367">
            <v>0</v>
          </cell>
          <cell r="O367" t="str">
            <v/>
          </cell>
          <cell r="P367" t="str">
            <v/>
          </cell>
          <cell r="Q367">
            <v>0</v>
          </cell>
          <cell r="R367" t="str">
            <v/>
          </cell>
          <cell r="S367">
            <v>0</v>
          </cell>
          <cell r="T367" t="str">
            <v/>
          </cell>
          <cell r="U367" t="str">
            <v/>
          </cell>
          <cell r="V367">
            <v>0</v>
          </cell>
          <cell r="W367" t="str">
            <v/>
          </cell>
          <cell r="X367">
            <v>0</v>
          </cell>
        </row>
        <row r="368">
          <cell r="B368" t="str">
            <v/>
          </cell>
          <cell r="C368">
            <v>0</v>
          </cell>
          <cell r="D368">
            <v>0</v>
          </cell>
          <cell r="E368" t="str">
            <v/>
          </cell>
          <cell r="F368">
            <v>0</v>
          </cell>
          <cell r="G368" t="str">
            <v/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 t="str">
            <v/>
          </cell>
          <cell r="N368">
            <v>0</v>
          </cell>
          <cell r="O368" t="str">
            <v/>
          </cell>
          <cell r="P368" t="str">
            <v/>
          </cell>
          <cell r="Q368">
            <v>0</v>
          </cell>
          <cell r="R368" t="str">
            <v/>
          </cell>
          <cell r="S368">
            <v>0</v>
          </cell>
          <cell r="T368" t="str">
            <v/>
          </cell>
          <cell r="U368" t="str">
            <v/>
          </cell>
          <cell r="V368">
            <v>0</v>
          </cell>
          <cell r="W368" t="str">
            <v/>
          </cell>
          <cell r="X368">
            <v>0</v>
          </cell>
        </row>
        <row r="369">
          <cell r="B369" t="str">
            <v/>
          </cell>
          <cell r="C369">
            <v>0</v>
          </cell>
          <cell r="D369">
            <v>0</v>
          </cell>
          <cell r="E369" t="str">
            <v/>
          </cell>
          <cell r="F369">
            <v>0</v>
          </cell>
          <cell r="G369" t="str">
            <v/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 t="str">
            <v/>
          </cell>
          <cell r="N369">
            <v>0</v>
          </cell>
          <cell r="O369" t="str">
            <v/>
          </cell>
          <cell r="P369" t="str">
            <v/>
          </cell>
          <cell r="Q369">
            <v>0</v>
          </cell>
          <cell r="R369" t="str">
            <v/>
          </cell>
          <cell r="S369">
            <v>0</v>
          </cell>
          <cell r="T369" t="str">
            <v/>
          </cell>
          <cell r="U369" t="str">
            <v/>
          </cell>
          <cell r="V369">
            <v>0</v>
          </cell>
          <cell r="W369" t="str">
            <v/>
          </cell>
          <cell r="X369">
            <v>0</v>
          </cell>
        </row>
        <row r="370">
          <cell r="B370" t="str">
            <v/>
          </cell>
          <cell r="C370">
            <v>0</v>
          </cell>
          <cell r="D370">
            <v>0</v>
          </cell>
          <cell r="E370" t="str">
            <v/>
          </cell>
          <cell r="F370">
            <v>0</v>
          </cell>
          <cell r="G370" t="str">
            <v/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 t="str">
            <v/>
          </cell>
          <cell r="N370">
            <v>0</v>
          </cell>
          <cell r="O370" t="str">
            <v/>
          </cell>
          <cell r="P370" t="str">
            <v/>
          </cell>
          <cell r="Q370">
            <v>0</v>
          </cell>
          <cell r="R370" t="str">
            <v/>
          </cell>
          <cell r="S370">
            <v>0</v>
          </cell>
          <cell r="T370" t="str">
            <v/>
          </cell>
          <cell r="U370" t="str">
            <v/>
          </cell>
          <cell r="V370">
            <v>0</v>
          </cell>
          <cell r="W370" t="str">
            <v/>
          </cell>
          <cell r="X370">
            <v>0</v>
          </cell>
        </row>
        <row r="371">
          <cell r="B371" t="str">
            <v/>
          </cell>
          <cell r="C371">
            <v>0</v>
          </cell>
          <cell r="D371">
            <v>0</v>
          </cell>
          <cell r="E371" t="str">
            <v/>
          </cell>
          <cell r="F371">
            <v>0</v>
          </cell>
          <cell r="G371" t="str">
            <v/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 t="str">
            <v/>
          </cell>
          <cell r="N371">
            <v>0</v>
          </cell>
          <cell r="O371" t="str">
            <v/>
          </cell>
          <cell r="P371" t="str">
            <v/>
          </cell>
          <cell r="Q371">
            <v>0</v>
          </cell>
          <cell r="R371" t="str">
            <v/>
          </cell>
          <cell r="S371">
            <v>0</v>
          </cell>
          <cell r="T371" t="str">
            <v/>
          </cell>
          <cell r="U371" t="str">
            <v/>
          </cell>
          <cell r="V371">
            <v>0</v>
          </cell>
          <cell r="W371" t="str">
            <v/>
          </cell>
          <cell r="X371">
            <v>0</v>
          </cell>
        </row>
        <row r="372">
          <cell r="B372" t="str">
            <v/>
          </cell>
          <cell r="C372">
            <v>0</v>
          </cell>
          <cell r="D372">
            <v>0</v>
          </cell>
          <cell r="E372" t="str">
            <v/>
          </cell>
          <cell r="F372">
            <v>0</v>
          </cell>
          <cell r="G372" t="str">
            <v/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 t="str">
            <v/>
          </cell>
          <cell r="N372">
            <v>0</v>
          </cell>
          <cell r="O372" t="str">
            <v/>
          </cell>
          <cell r="P372" t="str">
            <v/>
          </cell>
          <cell r="Q372">
            <v>0</v>
          </cell>
          <cell r="R372" t="str">
            <v/>
          </cell>
          <cell r="S372">
            <v>0</v>
          </cell>
          <cell r="T372" t="str">
            <v/>
          </cell>
          <cell r="U372" t="str">
            <v/>
          </cell>
          <cell r="V372">
            <v>0</v>
          </cell>
          <cell r="W372" t="str">
            <v/>
          </cell>
          <cell r="X372">
            <v>0</v>
          </cell>
        </row>
        <row r="373">
          <cell r="B373" t="str">
            <v/>
          </cell>
          <cell r="C373">
            <v>0</v>
          </cell>
          <cell r="D373">
            <v>0</v>
          </cell>
          <cell r="E373" t="str">
            <v/>
          </cell>
          <cell r="F373">
            <v>0</v>
          </cell>
          <cell r="G373" t="str">
            <v/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 t="str">
            <v/>
          </cell>
          <cell r="N373">
            <v>0</v>
          </cell>
          <cell r="O373" t="str">
            <v/>
          </cell>
          <cell r="P373" t="str">
            <v/>
          </cell>
          <cell r="Q373">
            <v>0</v>
          </cell>
          <cell r="R373" t="str">
            <v/>
          </cell>
          <cell r="S373">
            <v>0</v>
          </cell>
          <cell r="T373" t="str">
            <v/>
          </cell>
          <cell r="U373" t="str">
            <v/>
          </cell>
          <cell r="V373">
            <v>0</v>
          </cell>
          <cell r="W373" t="str">
            <v/>
          </cell>
          <cell r="X373">
            <v>0</v>
          </cell>
        </row>
        <row r="374">
          <cell r="B374" t="str">
            <v/>
          </cell>
          <cell r="C374">
            <v>0</v>
          </cell>
          <cell r="D374">
            <v>0</v>
          </cell>
          <cell r="E374" t="str">
            <v/>
          </cell>
          <cell r="F374">
            <v>0</v>
          </cell>
          <cell r="G374" t="str">
            <v/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 t="str">
            <v/>
          </cell>
          <cell r="N374">
            <v>0</v>
          </cell>
          <cell r="O374" t="str">
            <v/>
          </cell>
          <cell r="P374" t="str">
            <v/>
          </cell>
          <cell r="Q374">
            <v>0</v>
          </cell>
          <cell r="R374" t="str">
            <v/>
          </cell>
          <cell r="S374">
            <v>0</v>
          </cell>
          <cell r="T374" t="str">
            <v/>
          </cell>
          <cell r="U374" t="str">
            <v/>
          </cell>
          <cell r="V374">
            <v>0</v>
          </cell>
          <cell r="W374" t="str">
            <v/>
          </cell>
          <cell r="X374">
            <v>0</v>
          </cell>
        </row>
        <row r="375">
          <cell r="B375">
            <v>34</v>
          </cell>
          <cell r="C375" t="str">
            <v>CI GRODCO S EN CA INGENIEROS CIVILES</v>
          </cell>
          <cell r="D375">
            <v>1</v>
          </cell>
          <cell r="E375">
            <v>206578272000</v>
          </cell>
          <cell r="F375">
            <v>256691877000</v>
          </cell>
          <cell r="G375">
            <v>80040795000</v>
          </cell>
          <cell r="H375">
            <v>127472571000</v>
          </cell>
          <cell r="I375">
            <v>129219306000</v>
          </cell>
          <cell r="J375">
            <v>10360224000</v>
          </cell>
          <cell r="K375">
            <v>4944965000</v>
          </cell>
          <cell r="L375">
            <v>1</v>
          </cell>
          <cell r="M375">
            <v>3</v>
          </cell>
          <cell r="N375" t="str">
            <v xml:space="preserve"> </v>
          </cell>
          <cell r="O375">
            <v>0</v>
          </cell>
          <cell r="P375">
            <v>4167150295</v>
          </cell>
          <cell r="Q375">
            <v>2.5809122960360402</v>
          </cell>
          <cell r="R375" t="str">
            <v>HABIL</v>
          </cell>
          <cell r="S375">
            <v>0.49659760367095684</v>
          </cell>
          <cell r="T375" t="str">
            <v>HABIL</v>
          </cell>
          <cell r="U375">
            <v>0</v>
          </cell>
          <cell r="V375">
            <v>2.0951056276434716</v>
          </cell>
          <cell r="W375" t="str">
            <v>HABIL</v>
          </cell>
          <cell r="X375" t="str">
            <v>HABIL</v>
          </cell>
        </row>
        <row r="376">
          <cell r="B376">
            <v>34.1</v>
          </cell>
          <cell r="C376" t="str">
            <v>CI GRODCO S EN CA INGENIEROS CIVILES</v>
          </cell>
          <cell r="D376">
            <v>1</v>
          </cell>
          <cell r="E376">
            <v>206578272000</v>
          </cell>
          <cell r="F376">
            <v>256691877000</v>
          </cell>
          <cell r="G376">
            <v>80040795000</v>
          </cell>
          <cell r="H376">
            <v>127472571000</v>
          </cell>
          <cell r="I376">
            <v>129219306000</v>
          </cell>
          <cell r="J376">
            <v>10360224000</v>
          </cell>
          <cell r="K376">
            <v>4944965000</v>
          </cell>
          <cell r="L376">
            <v>0</v>
          </cell>
          <cell r="M376" t="str">
            <v/>
          </cell>
          <cell r="N376" t="str">
            <v xml:space="preserve"> </v>
          </cell>
          <cell r="O376" t="str">
            <v/>
          </cell>
          <cell r="P376" t="str">
            <v/>
          </cell>
          <cell r="Q376">
            <v>0</v>
          </cell>
          <cell r="R376" t="str">
            <v/>
          </cell>
          <cell r="S376">
            <v>0</v>
          </cell>
          <cell r="T376" t="str">
            <v/>
          </cell>
          <cell r="U376" t="str">
            <v/>
          </cell>
          <cell r="V376">
            <v>0</v>
          </cell>
          <cell r="W376" t="str">
            <v/>
          </cell>
          <cell r="X376">
            <v>0</v>
          </cell>
        </row>
        <row r="377">
          <cell r="B377" t="str">
            <v/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 t="str">
            <v/>
          </cell>
          <cell r="N377" t="str">
            <v xml:space="preserve"> </v>
          </cell>
          <cell r="O377" t="str">
            <v/>
          </cell>
          <cell r="P377" t="str">
            <v/>
          </cell>
          <cell r="Q377">
            <v>0</v>
          </cell>
          <cell r="R377" t="str">
            <v/>
          </cell>
          <cell r="S377">
            <v>0</v>
          </cell>
          <cell r="T377" t="str">
            <v/>
          </cell>
          <cell r="U377" t="str">
            <v/>
          </cell>
          <cell r="V377">
            <v>0</v>
          </cell>
          <cell r="W377" t="str">
            <v/>
          </cell>
          <cell r="X377">
            <v>0</v>
          </cell>
        </row>
        <row r="378">
          <cell r="B378" t="str">
            <v/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 t="str">
            <v/>
          </cell>
          <cell r="N378">
            <v>0</v>
          </cell>
          <cell r="O378" t="str">
            <v/>
          </cell>
          <cell r="P378" t="str">
            <v/>
          </cell>
          <cell r="Q378">
            <v>0</v>
          </cell>
          <cell r="R378" t="str">
            <v/>
          </cell>
          <cell r="S378">
            <v>0</v>
          </cell>
          <cell r="T378" t="str">
            <v/>
          </cell>
          <cell r="U378" t="str">
            <v/>
          </cell>
          <cell r="V378">
            <v>0</v>
          </cell>
          <cell r="W378" t="str">
            <v/>
          </cell>
          <cell r="X378">
            <v>0</v>
          </cell>
        </row>
        <row r="379">
          <cell r="B379" t="str">
            <v/>
          </cell>
          <cell r="C379">
            <v>0</v>
          </cell>
          <cell r="D379">
            <v>0</v>
          </cell>
          <cell r="E379" t="str">
            <v/>
          </cell>
          <cell r="F379">
            <v>0</v>
          </cell>
          <cell r="G379" t="str">
            <v/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 t="str">
            <v/>
          </cell>
          <cell r="N379">
            <v>0</v>
          </cell>
          <cell r="O379" t="str">
            <v/>
          </cell>
          <cell r="P379" t="str">
            <v/>
          </cell>
          <cell r="Q379">
            <v>0</v>
          </cell>
          <cell r="R379" t="str">
            <v/>
          </cell>
          <cell r="S379">
            <v>0</v>
          </cell>
          <cell r="T379" t="str">
            <v/>
          </cell>
          <cell r="U379" t="str">
            <v/>
          </cell>
          <cell r="V379">
            <v>0</v>
          </cell>
          <cell r="W379" t="str">
            <v/>
          </cell>
          <cell r="X379">
            <v>0</v>
          </cell>
        </row>
        <row r="380">
          <cell r="B380" t="str">
            <v/>
          </cell>
          <cell r="C380">
            <v>0</v>
          </cell>
          <cell r="D380">
            <v>0</v>
          </cell>
          <cell r="E380" t="str">
            <v/>
          </cell>
          <cell r="F380">
            <v>0</v>
          </cell>
          <cell r="G380" t="str">
            <v/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/>
          </cell>
          <cell r="N380">
            <v>0</v>
          </cell>
          <cell r="O380" t="str">
            <v/>
          </cell>
          <cell r="P380" t="str">
            <v/>
          </cell>
          <cell r="Q380">
            <v>0</v>
          </cell>
          <cell r="R380" t="str">
            <v/>
          </cell>
          <cell r="S380">
            <v>0</v>
          </cell>
          <cell r="T380" t="str">
            <v/>
          </cell>
          <cell r="U380" t="str">
            <v/>
          </cell>
          <cell r="V380">
            <v>0</v>
          </cell>
          <cell r="W380" t="str">
            <v/>
          </cell>
          <cell r="X380">
            <v>0</v>
          </cell>
        </row>
        <row r="381">
          <cell r="B381" t="str">
            <v/>
          </cell>
          <cell r="C381">
            <v>0</v>
          </cell>
          <cell r="D381">
            <v>0</v>
          </cell>
          <cell r="E381" t="str">
            <v/>
          </cell>
          <cell r="F381">
            <v>0</v>
          </cell>
          <cell r="G381" t="str">
            <v/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 t="str">
            <v/>
          </cell>
          <cell r="N381">
            <v>0</v>
          </cell>
          <cell r="O381" t="str">
            <v/>
          </cell>
          <cell r="P381" t="str">
            <v/>
          </cell>
          <cell r="Q381">
            <v>0</v>
          </cell>
          <cell r="R381" t="str">
            <v/>
          </cell>
          <cell r="S381">
            <v>0</v>
          </cell>
          <cell r="T381" t="str">
            <v/>
          </cell>
          <cell r="U381" t="str">
            <v/>
          </cell>
          <cell r="V381">
            <v>0</v>
          </cell>
          <cell r="W381" t="str">
            <v/>
          </cell>
          <cell r="X381">
            <v>0</v>
          </cell>
        </row>
        <row r="382">
          <cell r="B382" t="str">
            <v/>
          </cell>
          <cell r="C382">
            <v>0</v>
          </cell>
          <cell r="D382">
            <v>0</v>
          </cell>
          <cell r="E382" t="str">
            <v/>
          </cell>
          <cell r="F382">
            <v>0</v>
          </cell>
          <cell r="G382" t="str">
            <v/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 t="str">
            <v/>
          </cell>
          <cell r="N382">
            <v>0</v>
          </cell>
          <cell r="O382" t="str">
            <v/>
          </cell>
          <cell r="P382" t="str">
            <v/>
          </cell>
          <cell r="Q382">
            <v>0</v>
          </cell>
          <cell r="R382" t="str">
            <v/>
          </cell>
          <cell r="S382">
            <v>0</v>
          </cell>
          <cell r="T382" t="str">
            <v/>
          </cell>
          <cell r="U382" t="str">
            <v/>
          </cell>
          <cell r="V382">
            <v>0</v>
          </cell>
          <cell r="W382" t="str">
            <v/>
          </cell>
          <cell r="X382">
            <v>0</v>
          </cell>
        </row>
        <row r="383">
          <cell r="B383" t="str">
            <v/>
          </cell>
          <cell r="C383">
            <v>0</v>
          </cell>
          <cell r="D383">
            <v>0</v>
          </cell>
          <cell r="E383" t="str">
            <v/>
          </cell>
          <cell r="F383">
            <v>0</v>
          </cell>
          <cell r="G383" t="str">
            <v/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 t="str">
            <v/>
          </cell>
          <cell r="N383">
            <v>0</v>
          </cell>
          <cell r="O383" t="str">
            <v/>
          </cell>
          <cell r="P383" t="str">
            <v/>
          </cell>
          <cell r="Q383">
            <v>0</v>
          </cell>
          <cell r="R383" t="str">
            <v/>
          </cell>
          <cell r="S383">
            <v>0</v>
          </cell>
          <cell r="T383" t="str">
            <v/>
          </cell>
          <cell r="U383" t="str">
            <v/>
          </cell>
          <cell r="V383">
            <v>0</v>
          </cell>
          <cell r="W383" t="str">
            <v/>
          </cell>
          <cell r="X383">
            <v>0</v>
          </cell>
        </row>
        <row r="384">
          <cell r="B384" t="str">
            <v/>
          </cell>
          <cell r="C384">
            <v>0</v>
          </cell>
          <cell r="D384">
            <v>0</v>
          </cell>
          <cell r="E384" t="str">
            <v/>
          </cell>
          <cell r="F384">
            <v>0</v>
          </cell>
          <cell r="G384" t="str">
            <v/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 t="str">
            <v/>
          </cell>
          <cell r="N384">
            <v>0</v>
          </cell>
          <cell r="O384" t="str">
            <v/>
          </cell>
          <cell r="P384" t="str">
            <v/>
          </cell>
          <cell r="Q384">
            <v>0</v>
          </cell>
          <cell r="R384" t="str">
            <v/>
          </cell>
          <cell r="S384">
            <v>0</v>
          </cell>
          <cell r="T384" t="str">
            <v/>
          </cell>
          <cell r="U384" t="str">
            <v/>
          </cell>
          <cell r="V384">
            <v>0</v>
          </cell>
          <cell r="W384" t="str">
            <v/>
          </cell>
          <cell r="X384">
            <v>0</v>
          </cell>
        </row>
        <row r="385">
          <cell r="B385" t="str">
            <v/>
          </cell>
          <cell r="C385">
            <v>0</v>
          </cell>
          <cell r="D385">
            <v>0</v>
          </cell>
          <cell r="E385" t="str">
            <v/>
          </cell>
          <cell r="F385">
            <v>0</v>
          </cell>
          <cell r="G385" t="str">
            <v/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 t="str">
            <v/>
          </cell>
          <cell r="N385">
            <v>0</v>
          </cell>
          <cell r="O385" t="str">
            <v/>
          </cell>
          <cell r="P385" t="str">
            <v/>
          </cell>
          <cell r="Q385">
            <v>0</v>
          </cell>
          <cell r="R385" t="str">
            <v/>
          </cell>
          <cell r="S385">
            <v>0</v>
          </cell>
          <cell r="T385" t="str">
            <v/>
          </cell>
          <cell r="U385" t="str">
            <v/>
          </cell>
          <cell r="V385">
            <v>0</v>
          </cell>
          <cell r="W385" t="str">
            <v/>
          </cell>
          <cell r="X385">
            <v>0</v>
          </cell>
        </row>
        <row r="386">
          <cell r="B386">
            <v>35</v>
          </cell>
          <cell r="C386" t="str">
            <v>MUVEK S.A.S</v>
          </cell>
          <cell r="D386">
            <v>1</v>
          </cell>
          <cell r="E386">
            <v>9581892867</v>
          </cell>
          <cell r="F386">
            <v>10707949702</v>
          </cell>
          <cell r="G386">
            <v>383855272</v>
          </cell>
          <cell r="H386">
            <v>690166665</v>
          </cell>
          <cell r="I386">
            <v>10017783037</v>
          </cell>
          <cell r="J386">
            <v>753528048</v>
          </cell>
          <cell r="K386">
            <v>5829681</v>
          </cell>
          <cell r="L386">
            <v>1</v>
          </cell>
          <cell r="M386">
            <v>3</v>
          </cell>
          <cell r="N386" t="str">
            <v xml:space="preserve"> </v>
          </cell>
          <cell r="O386">
            <v>0</v>
          </cell>
          <cell r="P386">
            <v>4167150295</v>
          </cell>
          <cell r="Q386">
            <v>24.962254177402571</v>
          </cell>
          <cell r="R386" t="str">
            <v>HABIL</v>
          </cell>
          <cell r="S386">
            <v>6.4453670796669194E-2</v>
          </cell>
          <cell r="T386" t="str">
            <v>HABIL</v>
          </cell>
          <cell r="U386">
            <v>0</v>
          </cell>
          <cell r="V386">
            <v>129.25716655851323</v>
          </cell>
          <cell r="W386" t="str">
            <v>HABIL</v>
          </cell>
          <cell r="X386" t="str">
            <v>HABIL</v>
          </cell>
        </row>
        <row r="387">
          <cell r="B387">
            <v>35.1</v>
          </cell>
          <cell r="C387" t="str">
            <v>MUVEK S.A.S</v>
          </cell>
          <cell r="D387">
            <v>1</v>
          </cell>
          <cell r="E387">
            <v>9581892867</v>
          </cell>
          <cell r="F387">
            <v>10707949702</v>
          </cell>
          <cell r="G387">
            <v>383855272</v>
          </cell>
          <cell r="H387">
            <v>690166665</v>
          </cell>
          <cell r="I387">
            <v>10017783037</v>
          </cell>
          <cell r="J387">
            <v>753528048</v>
          </cell>
          <cell r="K387">
            <v>5829681</v>
          </cell>
          <cell r="L387">
            <v>0</v>
          </cell>
          <cell r="M387" t="str">
            <v/>
          </cell>
          <cell r="N387" t="str">
            <v xml:space="preserve"> </v>
          </cell>
          <cell r="O387" t="str">
            <v/>
          </cell>
          <cell r="P387" t="str">
            <v/>
          </cell>
          <cell r="Q387">
            <v>0</v>
          </cell>
          <cell r="R387" t="str">
            <v/>
          </cell>
          <cell r="S387">
            <v>0</v>
          </cell>
          <cell r="T387" t="str">
            <v/>
          </cell>
          <cell r="U387" t="str">
            <v/>
          </cell>
          <cell r="V387">
            <v>0</v>
          </cell>
          <cell r="W387" t="str">
            <v/>
          </cell>
          <cell r="X387">
            <v>0</v>
          </cell>
        </row>
        <row r="388">
          <cell r="B388" t="str">
            <v/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 t="str">
            <v/>
          </cell>
          <cell r="N388" t="str">
            <v xml:space="preserve"> </v>
          </cell>
          <cell r="O388" t="str">
            <v/>
          </cell>
          <cell r="P388" t="str">
            <v/>
          </cell>
          <cell r="Q388">
            <v>0</v>
          </cell>
          <cell r="R388" t="str">
            <v/>
          </cell>
          <cell r="S388">
            <v>0</v>
          </cell>
          <cell r="T388" t="str">
            <v/>
          </cell>
          <cell r="U388" t="str">
            <v/>
          </cell>
          <cell r="V388">
            <v>0</v>
          </cell>
          <cell r="W388" t="str">
            <v/>
          </cell>
          <cell r="X388">
            <v>0</v>
          </cell>
        </row>
        <row r="389">
          <cell r="B389" t="str">
            <v/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 t="str">
            <v/>
          </cell>
          <cell r="N389">
            <v>0</v>
          </cell>
          <cell r="O389" t="str">
            <v/>
          </cell>
          <cell r="P389" t="str">
            <v/>
          </cell>
          <cell r="Q389">
            <v>0</v>
          </cell>
          <cell r="R389" t="str">
            <v/>
          </cell>
          <cell r="S389">
            <v>0</v>
          </cell>
          <cell r="T389" t="str">
            <v/>
          </cell>
          <cell r="U389" t="str">
            <v/>
          </cell>
          <cell r="V389">
            <v>0</v>
          </cell>
          <cell r="W389" t="str">
            <v/>
          </cell>
          <cell r="X389">
            <v>0</v>
          </cell>
        </row>
        <row r="390">
          <cell r="B390" t="str">
            <v/>
          </cell>
          <cell r="C390">
            <v>0</v>
          </cell>
          <cell r="D390">
            <v>0</v>
          </cell>
          <cell r="E390" t="str">
            <v/>
          </cell>
          <cell r="F390">
            <v>0</v>
          </cell>
          <cell r="G390" t="str">
            <v/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 t="str">
            <v/>
          </cell>
          <cell r="N390">
            <v>0</v>
          </cell>
          <cell r="O390" t="str">
            <v/>
          </cell>
          <cell r="P390" t="str">
            <v/>
          </cell>
          <cell r="Q390">
            <v>0</v>
          </cell>
          <cell r="R390" t="str">
            <v/>
          </cell>
          <cell r="S390">
            <v>0</v>
          </cell>
          <cell r="T390" t="str">
            <v/>
          </cell>
          <cell r="U390" t="str">
            <v/>
          </cell>
          <cell r="V390">
            <v>0</v>
          </cell>
          <cell r="W390" t="str">
            <v/>
          </cell>
          <cell r="X390">
            <v>0</v>
          </cell>
        </row>
        <row r="391">
          <cell r="B391" t="str">
            <v/>
          </cell>
          <cell r="C391">
            <v>0</v>
          </cell>
          <cell r="D391">
            <v>0</v>
          </cell>
          <cell r="E391" t="str">
            <v/>
          </cell>
          <cell r="F391">
            <v>0</v>
          </cell>
          <cell r="G391" t="str">
            <v/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 t="str">
            <v/>
          </cell>
          <cell r="N391">
            <v>0</v>
          </cell>
          <cell r="O391" t="str">
            <v/>
          </cell>
          <cell r="P391" t="str">
            <v/>
          </cell>
          <cell r="Q391">
            <v>0</v>
          </cell>
          <cell r="R391" t="str">
            <v/>
          </cell>
          <cell r="S391">
            <v>0</v>
          </cell>
          <cell r="T391" t="str">
            <v/>
          </cell>
          <cell r="U391" t="str">
            <v/>
          </cell>
          <cell r="V391">
            <v>0</v>
          </cell>
          <cell r="W391" t="str">
            <v/>
          </cell>
          <cell r="X391">
            <v>0</v>
          </cell>
        </row>
        <row r="392">
          <cell r="B392" t="str">
            <v/>
          </cell>
          <cell r="C392">
            <v>0</v>
          </cell>
          <cell r="D392">
            <v>0</v>
          </cell>
          <cell r="E392" t="str">
            <v/>
          </cell>
          <cell r="F392">
            <v>0</v>
          </cell>
          <cell r="G392" t="str">
            <v/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 t="str">
            <v/>
          </cell>
          <cell r="N392">
            <v>0</v>
          </cell>
          <cell r="O392" t="str">
            <v/>
          </cell>
          <cell r="P392" t="str">
            <v/>
          </cell>
          <cell r="Q392">
            <v>0</v>
          </cell>
          <cell r="R392" t="str">
            <v/>
          </cell>
          <cell r="S392">
            <v>0</v>
          </cell>
          <cell r="T392" t="str">
            <v/>
          </cell>
          <cell r="U392" t="str">
            <v/>
          </cell>
          <cell r="V392">
            <v>0</v>
          </cell>
          <cell r="W392" t="str">
            <v/>
          </cell>
          <cell r="X392">
            <v>0</v>
          </cell>
        </row>
        <row r="393">
          <cell r="B393" t="str">
            <v/>
          </cell>
          <cell r="C393">
            <v>0</v>
          </cell>
          <cell r="D393">
            <v>0</v>
          </cell>
          <cell r="E393" t="str">
            <v/>
          </cell>
          <cell r="F393">
            <v>0</v>
          </cell>
          <cell r="G393" t="str">
            <v/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 t="str">
            <v/>
          </cell>
          <cell r="N393">
            <v>0</v>
          </cell>
          <cell r="O393" t="str">
            <v/>
          </cell>
          <cell r="P393" t="str">
            <v/>
          </cell>
          <cell r="Q393">
            <v>0</v>
          </cell>
          <cell r="R393" t="str">
            <v/>
          </cell>
          <cell r="S393">
            <v>0</v>
          </cell>
          <cell r="T393" t="str">
            <v/>
          </cell>
          <cell r="U393" t="str">
            <v/>
          </cell>
          <cell r="V393">
            <v>0</v>
          </cell>
          <cell r="W393" t="str">
            <v/>
          </cell>
          <cell r="X393">
            <v>0</v>
          </cell>
        </row>
        <row r="394">
          <cell r="B394" t="str">
            <v/>
          </cell>
          <cell r="C394">
            <v>0</v>
          </cell>
          <cell r="D394">
            <v>0</v>
          </cell>
          <cell r="E394" t="str">
            <v/>
          </cell>
          <cell r="F394">
            <v>0</v>
          </cell>
          <cell r="G394" t="str">
            <v/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 t="str">
            <v/>
          </cell>
          <cell r="N394">
            <v>0</v>
          </cell>
          <cell r="O394" t="str">
            <v/>
          </cell>
          <cell r="P394" t="str">
            <v/>
          </cell>
          <cell r="Q394">
            <v>0</v>
          </cell>
          <cell r="R394" t="str">
            <v/>
          </cell>
          <cell r="S394">
            <v>0</v>
          </cell>
          <cell r="T394" t="str">
            <v/>
          </cell>
          <cell r="U394" t="str">
            <v/>
          </cell>
          <cell r="V394">
            <v>0</v>
          </cell>
          <cell r="W394" t="str">
            <v/>
          </cell>
          <cell r="X394">
            <v>0</v>
          </cell>
        </row>
        <row r="395">
          <cell r="B395" t="str">
            <v/>
          </cell>
          <cell r="C395">
            <v>0</v>
          </cell>
          <cell r="D395">
            <v>0</v>
          </cell>
          <cell r="E395" t="str">
            <v/>
          </cell>
          <cell r="F395">
            <v>0</v>
          </cell>
          <cell r="G395" t="str">
            <v/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 t="str">
            <v/>
          </cell>
          <cell r="N395">
            <v>0</v>
          </cell>
          <cell r="O395" t="str">
            <v/>
          </cell>
          <cell r="P395" t="str">
            <v/>
          </cell>
          <cell r="Q395">
            <v>0</v>
          </cell>
          <cell r="R395" t="str">
            <v/>
          </cell>
          <cell r="S395">
            <v>0</v>
          </cell>
          <cell r="T395" t="str">
            <v/>
          </cell>
          <cell r="U395" t="str">
            <v/>
          </cell>
          <cell r="V395">
            <v>0</v>
          </cell>
          <cell r="W395" t="str">
            <v/>
          </cell>
          <cell r="X395">
            <v>0</v>
          </cell>
        </row>
        <row r="396">
          <cell r="B396" t="str">
            <v/>
          </cell>
          <cell r="C396">
            <v>0</v>
          </cell>
          <cell r="D396">
            <v>0</v>
          </cell>
          <cell r="E396" t="str">
            <v/>
          </cell>
          <cell r="F396">
            <v>0</v>
          </cell>
          <cell r="G396" t="str">
            <v/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 t="str">
            <v/>
          </cell>
          <cell r="N396">
            <v>0</v>
          </cell>
          <cell r="O396" t="str">
            <v/>
          </cell>
          <cell r="P396" t="str">
            <v/>
          </cell>
          <cell r="Q396">
            <v>0</v>
          </cell>
          <cell r="R396" t="str">
            <v/>
          </cell>
          <cell r="S396">
            <v>0</v>
          </cell>
          <cell r="T396" t="str">
            <v/>
          </cell>
          <cell r="U396" t="str">
            <v/>
          </cell>
          <cell r="V396">
            <v>0</v>
          </cell>
          <cell r="W396" t="str">
            <v/>
          </cell>
          <cell r="X396">
            <v>0</v>
          </cell>
        </row>
        <row r="397">
          <cell r="B397">
            <v>36</v>
          </cell>
          <cell r="C397" t="str">
            <v>CONSORCIO SUCRE VIAL</v>
          </cell>
          <cell r="D397">
            <v>1</v>
          </cell>
          <cell r="E397">
            <v>44479874640</v>
          </cell>
          <cell r="F397">
            <v>52666611337</v>
          </cell>
          <cell r="G397">
            <v>884869547</v>
          </cell>
          <cell r="H397">
            <v>9824900089</v>
          </cell>
          <cell r="I397">
            <v>42841711248</v>
          </cell>
          <cell r="J397">
            <v>2955776863</v>
          </cell>
          <cell r="K397">
            <v>9779745</v>
          </cell>
          <cell r="L397">
            <v>1</v>
          </cell>
          <cell r="M397">
            <v>3</v>
          </cell>
          <cell r="N397" t="str">
            <v xml:space="preserve"> </v>
          </cell>
          <cell r="O397">
            <v>0</v>
          </cell>
          <cell r="P397">
            <v>4167150295</v>
          </cell>
          <cell r="Q397">
            <v>50.267154961769748</v>
          </cell>
          <cell r="R397" t="str">
            <v>HABIL</v>
          </cell>
          <cell r="S397">
            <v>0.1865489318485484</v>
          </cell>
          <cell r="T397" t="str">
            <v>HABIL</v>
          </cell>
          <cell r="U397">
            <v>0</v>
          </cell>
          <cell r="V397">
            <v>302.23455345717093</v>
          </cell>
          <cell r="W397" t="str">
            <v>HABIL</v>
          </cell>
          <cell r="X397" t="str">
            <v>HABIL</v>
          </cell>
        </row>
        <row r="398">
          <cell r="B398">
            <v>36.1</v>
          </cell>
          <cell r="C398" t="str">
            <v>CROMAS S.A.</v>
          </cell>
          <cell r="D398">
            <v>0.7</v>
          </cell>
          <cell r="E398">
            <v>36823961392</v>
          </cell>
          <cell r="F398">
            <v>43959246089</v>
          </cell>
          <cell r="G398">
            <v>654939547</v>
          </cell>
          <cell r="H398">
            <v>9094970089</v>
          </cell>
          <cell r="I398">
            <v>34864276000</v>
          </cell>
          <cell r="J398">
            <v>932561402</v>
          </cell>
          <cell r="K398">
            <v>2609745</v>
          </cell>
          <cell r="L398">
            <v>0</v>
          </cell>
          <cell r="M398" t="str">
            <v/>
          </cell>
          <cell r="N398" t="str">
            <v xml:space="preserve"> </v>
          </cell>
          <cell r="O398" t="str">
            <v/>
          </cell>
          <cell r="P398" t="str">
            <v/>
          </cell>
          <cell r="Q398">
            <v>0</v>
          </cell>
          <cell r="R398" t="str">
            <v/>
          </cell>
          <cell r="S398">
            <v>0</v>
          </cell>
          <cell r="T398" t="str">
            <v/>
          </cell>
          <cell r="U398" t="str">
            <v/>
          </cell>
          <cell r="V398">
            <v>0</v>
          </cell>
          <cell r="W398" t="str">
            <v/>
          </cell>
          <cell r="X398">
            <v>0</v>
          </cell>
        </row>
        <row r="399">
          <cell r="B399">
            <v>36.200000000000003</v>
          </cell>
          <cell r="C399" t="str">
            <v>OSCAR ANDRADE LARA</v>
          </cell>
          <cell r="D399">
            <v>0.3</v>
          </cell>
          <cell r="E399">
            <v>7655913248</v>
          </cell>
          <cell r="F399">
            <v>8707365248</v>
          </cell>
          <cell r="G399">
            <v>229930000</v>
          </cell>
          <cell r="H399">
            <v>729930000</v>
          </cell>
          <cell r="I399">
            <v>7977435248</v>
          </cell>
          <cell r="J399">
            <v>2023215461</v>
          </cell>
          <cell r="K399">
            <v>7170000</v>
          </cell>
          <cell r="L399">
            <v>0</v>
          </cell>
          <cell r="M399" t="str">
            <v/>
          </cell>
          <cell r="N399" t="str">
            <v xml:space="preserve"> </v>
          </cell>
          <cell r="O399" t="str">
            <v/>
          </cell>
          <cell r="P399" t="str">
            <v/>
          </cell>
          <cell r="Q399">
            <v>0</v>
          </cell>
          <cell r="R399" t="str">
            <v/>
          </cell>
          <cell r="S399">
            <v>0</v>
          </cell>
          <cell r="T399" t="str">
            <v/>
          </cell>
          <cell r="U399" t="str">
            <v/>
          </cell>
          <cell r="V399">
            <v>0</v>
          </cell>
          <cell r="W399" t="str">
            <v/>
          </cell>
          <cell r="X399">
            <v>0</v>
          </cell>
        </row>
        <row r="400">
          <cell r="B400" t="str">
            <v/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 t="str">
            <v/>
          </cell>
          <cell r="N400">
            <v>0</v>
          </cell>
          <cell r="O400" t="str">
            <v/>
          </cell>
          <cell r="P400" t="str">
            <v/>
          </cell>
          <cell r="Q400">
            <v>0</v>
          </cell>
          <cell r="R400" t="str">
            <v/>
          </cell>
          <cell r="S400">
            <v>0</v>
          </cell>
          <cell r="T400" t="str">
            <v/>
          </cell>
          <cell r="U400" t="str">
            <v/>
          </cell>
          <cell r="V400">
            <v>0</v>
          </cell>
          <cell r="W400" t="str">
            <v/>
          </cell>
          <cell r="X400">
            <v>0</v>
          </cell>
        </row>
        <row r="401">
          <cell r="B401" t="str">
            <v/>
          </cell>
          <cell r="C401">
            <v>0</v>
          </cell>
          <cell r="D401">
            <v>0</v>
          </cell>
          <cell r="E401" t="str">
            <v/>
          </cell>
          <cell r="F401">
            <v>0</v>
          </cell>
          <cell r="G401" t="str">
            <v/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 t="str">
            <v/>
          </cell>
          <cell r="N401">
            <v>0</v>
          </cell>
          <cell r="O401" t="str">
            <v/>
          </cell>
          <cell r="P401" t="str">
            <v/>
          </cell>
          <cell r="Q401">
            <v>0</v>
          </cell>
          <cell r="R401" t="str">
            <v/>
          </cell>
          <cell r="S401">
            <v>0</v>
          </cell>
          <cell r="T401" t="str">
            <v/>
          </cell>
          <cell r="U401" t="str">
            <v/>
          </cell>
          <cell r="V401">
            <v>0</v>
          </cell>
          <cell r="W401" t="str">
            <v/>
          </cell>
          <cell r="X401">
            <v>0</v>
          </cell>
        </row>
        <row r="402">
          <cell r="B402" t="str">
            <v/>
          </cell>
          <cell r="C402">
            <v>0</v>
          </cell>
          <cell r="D402">
            <v>0</v>
          </cell>
          <cell r="E402" t="str">
            <v/>
          </cell>
          <cell r="F402">
            <v>0</v>
          </cell>
          <cell r="G402" t="str">
            <v/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 t="str">
            <v/>
          </cell>
          <cell r="N402">
            <v>0</v>
          </cell>
          <cell r="O402" t="str">
            <v/>
          </cell>
          <cell r="P402" t="str">
            <v/>
          </cell>
          <cell r="Q402">
            <v>0</v>
          </cell>
          <cell r="R402" t="str">
            <v/>
          </cell>
          <cell r="S402">
            <v>0</v>
          </cell>
          <cell r="T402" t="str">
            <v/>
          </cell>
          <cell r="U402" t="str">
            <v/>
          </cell>
          <cell r="V402">
            <v>0</v>
          </cell>
          <cell r="W402" t="str">
            <v/>
          </cell>
          <cell r="X402">
            <v>0</v>
          </cell>
        </row>
        <row r="403">
          <cell r="B403" t="str">
            <v/>
          </cell>
          <cell r="C403">
            <v>0</v>
          </cell>
          <cell r="D403">
            <v>0</v>
          </cell>
          <cell r="E403" t="str">
            <v/>
          </cell>
          <cell r="F403">
            <v>0</v>
          </cell>
          <cell r="G403" t="str">
            <v/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 t="str">
            <v/>
          </cell>
          <cell r="N403">
            <v>0</v>
          </cell>
          <cell r="O403" t="str">
            <v/>
          </cell>
          <cell r="P403" t="str">
            <v/>
          </cell>
          <cell r="Q403">
            <v>0</v>
          </cell>
          <cell r="R403" t="str">
            <v/>
          </cell>
          <cell r="S403">
            <v>0</v>
          </cell>
          <cell r="T403" t="str">
            <v/>
          </cell>
          <cell r="U403" t="str">
            <v/>
          </cell>
          <cell r="V403">
            <v>0</v>
          </cell>
          <cell r="W403" t="str">
            <v/>
          </cell>
          <cell r="X403">
            <v>0</v>
          </cell>
        </row>
        <row r="404">
          <cell r="B404" t="str">
            <v/>
          </cell>
          <cell r="C404">
            <v>0</v>
          </cell>
          <cell r="D404">
            <v>0</v>
          </cell>
          <cell r="E404" t="str">
            <v/>
          </cell>
          <cell r="F404">
            <v>0</v>
          </cell>
          <cell r="G404" t="str">
            <v/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 t="str">
            <v/>
          </cell>
          <cell r="N404">
            <v>0</v>
          </cell>
          <cell r="O404" t="str">
            <v/>
          </cell>
          <cell r="P404" t="str">
            <v/>
          </cell>
          <cell r="Q404">
            <v>0</v>
          </cell>
          <cell r="R404" t="str">
            <v/>
          </cell>
          <cell r="S404">
            <v>0</v>
          </cell>
          <cell r="T404" t="str">
            <v/>
          </cell>
          <cell r="U404" t="str">
            <v/>
          </cell>
          <cell r="V404">
            <v>0</v>
          </cell>
          <cell r="W404" t="str">
            <v/>
          </cell>
          <cell r="X404">
            <v>0</v>
          </cell>
        </row>
        <row r="405">
          <cell r="B405" t="str">
            <v/>
          </cell>
          <cell r="C405">
            <v>0</v>
          </cell>
          <cell r="D405">
            <v>0</v>
          </cell>
          <cell r="E405" t="str">
            <v/>
          </cell>
          <cell r="F405">
            <v>0</v>
          </cell>
          <cell r="G405" t="str">
            <v/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 t="str">
            <v/>
          </cell>
          <cell r="N405">
            <v>0</v>
          </cell>
          <cell r="O405" t="str">
            <v/>
          </cell>
          <cell r="P405" t="str">
            <v/>
          </cell>
          <cell r="Q405">
            <v>0</v>
          </cell>
          <cell r="R405" t="str">
            <v/>
          </cell>
          <cell r="S405">
            <v>0</v>
          </cell>
          <cell r="T405" t="str">
            <v/>
          </cell>
          <cell r="U405" t="str">
            <v/>
          </cell>
          <cell r="V405">
            <v>0</v>
          </cell>
          <cell r="W405" t="str">
            <v/>
          </cell>
          <cell r="X405">
            <v>0</v>
          </cell>
        </row>
        <row r="406">
          <cell r="B406" t="str">
            <v/>
          </cell>
          <cell r="C406">
            <v>0</v>
          </cell>
          <cell r="D406">
            <v>0</v>
          </cell>
          <cell r="E406" t="str">
            <v/>
          </cell>
          <cell r="F406">
            <v>0</v>
          </cell>
          <cell r="G406" t="str">
            <v/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 t="str">
            <v/>
          </cell>
          <cell r="N406">
            <v>0</v>
          </cell>
          <cell r="O406" t="str">
            <v/>
          </cell>
          <cell r="P406" t="str">
            <v/>
          </cell>
          <cell r="Q406">
            <v>0</v>
          </cell>
          <cell r="R406" t="str">
            <v/>
          </cell>
          <cell r="S406">
            <v>0</v>
          </cell>
          <cell r="T406" t="str">
            <v/>
          </cell>
          <cell r="U406" t="str">
            <v/>
          </cell>
          <cell r="V406">
            <v>0</v>
          </cell>
          <cell r="W406" t="str">
            <v/>
          </cell>
          <cell r="X406">
            <v>0</v>
          </cell>
        </row>
        <row r="407">
          <cell r="B407" t="str">
            <v/>
          </cell>
          <cell r="C407">
            <v>0</v>
          </cell>
          <cell r="D407">
            <v>0</v>
          </cell>
          <cell r="E407" t="str">
            <v/>
          </cell>
          <cell r="F407">
            <v>0</v>
          </cell>
          <cell r="G407" t="str">
            <v/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 t="str">
            <v/>
          </cell>
          <cell r="N407">
            <v>0</v>
          </cell>
          <cell r="O407" t="str">
            <v/>
          </cell>
          <cell r="P407" t="str">
            <v/>
          </cell>
          <cell r="Q407">
            <v>0</v>
          </cell>
          <cell r="R407" t="str">
            <v/>
          </cell>
          <cell r="S407">
            <v>0</v>
          </cell>
          <cell r="T407" t="str">
            <v/>
          </cell>
          <cell r="U407" t="str">
            <v/>
          </cell>
          <cell r="V407">
            <v>0</v>
          </cell>
          <cell r="W407" t="str">
            <v/>
          </cell>
          <cell r="X407">
            <v>0</v>
          </cell>
        </row>
        <row r="408">
          <cell r="B408">
            <v>37</v>
          </cell>
          <cell r="C408" t="str">
            <v xml:space="preserve">CONSORCIO SALITRE </v>
          </cell>
          <cell r="D408">
            <v>1</v>
          </cell>
          <cell r="E408">
            <v>26938610918</v>
          </cell>
          <cell r="F408">
            <v>31132634056</v>
          </cell>
          <cell r="G408">
            <v>17693256801</v>
          </cell>
          <cell r="H408">
            <v>23967076468</v>
          </cell>
          <cell r="I408">
            <v>7165557588</v>
          </cell>
          <cell r="J408">
            <v>2377899171</v>
          </cell>
          <cell r="K408">
            <v>167107289</v>
          </cell>
          <cell r="L408">
            <v>1</v>
          </cell>
          <cell r="M408">
            <v>3</v>
          </cell>
          <cell r="N408" t="str">
            <v xml:space="preserve"> </v>
          </cell>
          <cell r="O408">
            <v>0</v>
          </cell>
          <cell r="P408">
            <v>4167150295</v>
          </cell>
          <cell r="Q408">
            <v>1.5225354620115763</v>
          </cell>
          <cell r="R408" t="str">
            <v>HABIL</v>
          </cell>
          <cell r="S408">
            <v>0.7698377344136409</v>
          </cell>
          <cell r="T408" t="str">
            <v>NO HABIL</v>
          </cell>
          <cell r="U408">
            <v>0</v>
          </cell>
          <cell r="V408">
            <v>14.229775285265983</v>
          </cell>
          <cell r="W408" t="str">
            <v>HABIL</v>
          </cell>
          <cell r="X408" t="str">
            <v>NO HABIL</v>
          </cell>
        </row>
        <row r="409">
          <cell r="B409">
            <v>37.1</v>
          </cell>
          <cell r="C409" t="str">
            <v>CONSTRUCTORA CRD S.A.</v>
          </cell>
          <cell r="D409">
            <v>0.8</v>
          </cell>
          <cell r="E409">
            <v>11878764442</v>
          </cell>
          <cell r="F409">
            <v>16034573648</v>
          </cell>
          <cell r="G409">
            <v>3616916990</v>
          </cell>
          <cell r="H409">
            <v>9251988459</v>
          </cell>
          <cell r="I409">
            <v>6782585189</v>
          </cell>
          <cell r="J409">
            <v>1756271958</v>
          </cell>
          <cell r="K409">
            <v>167089932</v>
          </cell>
          <cell r="L409">
            <v>0</v>
          </cell>
          <cell r="M409" t="str">
            <v/>
          </cell>
          <cell r="N409" t="str">
            <v xml:space="preserve"> </v>
          </cell>
          <cell r="O409" t="str">
            <v/>
          </cell>
          <cell r="P409" t="str">
            <v/>
          </cell>
          <cell r="Q409">
            <v>0</v>
          </cell>
          <cell r="R409" t="str">
            <v/>
          </cell>
          <cell r="S409">
            <v>0</v>
          </cell>
          <cell r="T409" t="str">
            <v/>
          </cell>
          <cell r="U409" t="str">
            <v/>
          </cell>
          <cell r="V409">
            <v>0</v>
          </cell>
          <cell r="W409" t="str">
            <v/>
          </cell>
          <cell r="X409">
            <v>0</v>
          </cell>
        </row>
        <row r="410">
          <cell r="B410">
            <v>37.200000000000003</v>
          </cell>
          <cell r="C410" t="str">
            <v>CONSTRUCTORA S&amp;L S.A.S.</v>
          </cell>
          <cell r="D410">
            <v>0.2</v>
          </cell>
          <cell r="E410">
            <v>15059846476</v>
          </cell>
          <cell r="F410">
            <v>15098060408</v>
          </cell>
          <cell r="G410">
            <v>14076339811</v>
          </cell>
          <cell r="H410">
            <v>14715088009</v>
          </cell>
          <cell r="I410">
            <v>382972399</v>
          </cell>
          <cell r="J410">
            <v>621627213</v>
          </cell>
          <cell r="K410">
            <v>17357</v>
          </cell>
          <cell r="L410">
            <v>0</v>
          </cell>
          <cell r="M410" t="str">
            <v/>
          </cell>
          <cell r="N410" t="str">
            <v xml:space="preserve"> </v>
          </cell>
          <cell r="O410" t="str">
            <v/>
          </cell>
          <cell r="P410" t="str">
            <v/>
          </cell>
          <cell r="Q410">
            <v>0</v>
          </cell>
          <cell r="R410" t="str">
            <v/>
          </cell>
          <cell r="S410">
            <v>0</v>
          </cell>
          <cell r="T410" t="str">
            <v/>
          </cell>
          <cell r="U410" t="str">
            <v/>
          </cell>
          <cell r="V410">
            <v>0</v>
          </cell>
          <cell r="W410" t="str">
            <v/>
          </cell>
          <cell r="X410">
            <v>0</v>
          </cell>
        </row>
        <row r="411">
          <cell r="B411" t="str">
            <v/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 t="str">
            <v/>
          </cell>
          <cell r="N411">
            <v>0</v>
          </cell>
          <cell r="O411" t="str">
            <v/>
          </cell>
          <cell r="P411" t="str">
            <v/>
          </cell>
          <cell r="Q411">
            <v>0</v>
          </cell>
          <cell r="R411" t="str">
            <v/>
          </cell>
          <cell r="S411">
            <v>0</v>
          </cell>
          <cell r="T411" t="str">
            <v/>
          </cell>
          <cell r="U411" t="str">
            <v/>
          </cell>
          <cell r="V411">
            <v>0</v>
          </cell>
          <cell r="W411" t="str">
            <v/>
          </cell>
          <cell r="X411">
            <v>0</v>
          </cell>
        </row>
        <row r="412">
          <cell r="B412" t="str">
            <v/>
          </cell>
          <cell r="C412">
            <v>0</v>
          </cell>
          <cell r="D412">
            <v>0</v>
          </cell>
          <cell r="E412" t="str">
            <v/>
          </cell>
          <cell r="F412">
            <v>0</v>
          </cell>
          <cell r="G412" t="str">
            <v/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 t="str">
            <v/>
          </cell>
          <cell r="N412">
            <v>0</v>
          </cell>
          <cell r="O412" t="str">
            <v/>
          </cell>
          <cell r="P412" t="str">
            <v/>
          </cell>
          <cell r="Q412">
            <v>0</v>
          </cell>
          <cell r="R412" t="str">
            <v/>
          </cell>
          <cell r="S412">
            <v>0</v>
          </cell>
          <cell r="T412" t="str">
            <v/>
          </cell>
          <cell r="U412" t="str">
            <v/>
          </cell>
          <cell r="V412">
            <v>0</v>
          </cell>
          <cell r="W412" t="str">
            <v/>
          </cell>
          <cell r="X412">
            <v>0</v>
          </cell>
        </row>
        <row r="413">
          <cell r="B413" t="str">
            <v/>
          </cell>
          <cell r="C413">
            <v>0</v>
          </cell>
          <cell r="D413">
            <v>0</v>
          </cell>
          <cell r="E413" t="str">
            <v/>
          </cell>
          <cell r="F413">
            <v>0</v>
          </cell>
          <cell r="G413" t="str">
            <v/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 t="str">
            <v/>
          </cell>
          <cell r="N413">
            <v>0</v>
          </cell>
          <cell r="O413" t="str">
            <v/>
          </cell>
          <cell r="P413" t="str">
            <v/>
          </cell>
          <cell r="Q413">
            <v>0</v>
          </cell>
          <cell r="R413" t="str">
            <v/>
          </cell>
          <cell r="S413">
            <v>0</v>
          </cell>
          <cell r="T413" t="str">
            <v/>
          </cell>
          <cell r="U413" t="str">
            <v/>
          </cell>
          <cell r="V413">
            <v>0</v>
          </cell>
          <cell r="W413" t="str">
            <v/>
          </cell>
          <cell r="X413">
            <v>0</v>
          </cell>
        </row>
        <row r="414">
          <cell r="B414" t="str">
            <v/>
          </cell>
          <cell r="C414">
            <v>0</v>
          </cell>
          <cell r="D414">
            <v>0</v>
          </cell>
          <cell r="E414" t="str">
            <v/>
          </cell>
          <cell r="F414">
            <v>0</v>
          </cell>
          <cell r="G414" t="str">
            <v/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 t="str">
            <v/>
          </cell>
          <cell r="N414">
            <v>0</v>
          </cell>
          <cell r="O414" t="str">
            <v/>
          </cell>
          <cell r="P414" t="str">
            <v/>
          </cell>
          <cell r="Q414">
            <v>0</v>
          </cell>
          <cell r="R414" t="str">
            <v/>
          </cell>
          <cell r="S414">
            <v>0</v>
          </cell>
          <cell r="T414" t="str">
            <v/>
          </cell>
          <cell r="U414" t="str">
            <v/>
          </cell>
          <cell r="V414">
            <v>0</v>
          </cell>
          <cell r="W414" t="str">
            <v/>
          </cell>
          <cell r="X414">
            <v>0</v>
          </cell>
        </row>
        <row r="415">
          <cell r="B415" t="str">
            <v/>
          </cell>
          <cell r="C415">
            <v>0</v>
          </cell>
          <cell r="D415">
            <v>0</v>
          </cell>
          <cell r="E415" t="str">
            <v/>
          </cell>
          <cell r="F415">
            <v>0</v>
          </cell>
          <cell r="G415" t="str">
            <v/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 t="str">
            <v/>
          </cell>
          <cell r="N415">
            <v>0</v>
          </cell>
          <cell r="O415" t="str">
            <v/>
          </cell>
          <cell r="P415" t="str">
            <v/>
          </cell>
          <cell r="Q415">
            <v>0</v>
          </cell>
          <cell r="R415" t="str">
            <v/>
          </cell>
          <cell r="S415">
            <v>0</v>
          </cell>
          <cell r="T415" t="str">
            <v/>
          </cell>
          <cell r="U415" t="str">
            <v/>
          </cell>
          <cell r="V415">
            <v>0</v>
          </cell>
          <cell r="W415" t="str">
            <v/>
          </cell>
          <cell r="X415">
            <v>0</v>
          </cell>
        </row>
        <row r="416">
          <cell r="B416" t="str">
            <v/>
          </cell>
          <cell r="C416">
            <v>0</v>
          </cell>
          <cell r="D416">
            <v>0</v>
          </cell>
          <cell r="E416" t="str">
            <v/>
          </cell>
          <cell r="F416">
            <v>0</v>
          </cell>
          <cell r="G416" t="str">
            <v/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 t="str">
            <v/>
          </cell>
          <cell r="N416">
            <v>0</v>
          </cell>
          <cell r="O416" t="str">
            <v/>
          </cell>
          <cell r="P416" t="str">
            <v/>
          </cell>
          <cell r="Q416">
            <v>0</v>
          </cell>
          <cell r="R416" t="str">
            <v/>
          </cell>
          <cell r="S416">
            <v>0</v>
          </cell>
          <cell r="T416" t="str">
            <v/>
          </cell>
          <cell r="U416" t="str">
            <v/>
          </cell>
          <cell r="V416">
            <v>0</v>
          </cell>
          <cell r="W416" t="str">
            <v/>
          </cell>
          <cell r="X416">
            <v>0</v>
          </cell>
        </row>
        <row r="417">
          <cell r="B417" t="str">
            <v/>
          </cell>
          <cell r="C417">
            <v>0</v>
          </cell>
          <cell r="D417">
            <v>0</v>
          </cell>
          <cell r="E417" t="str">
            <v/>
          </cell>
          <cell r="F417">
            <v>0</v>
          </cell>
          <cell r="G417" t="str">
            <v/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 t="str">
            <v/>
          </cell>
          <cell r="N417">
            <v>0</v>
          </cell>
          <cell r="O417" t="str">
            <v/>
          </cell>
          <cell r="P417" t="str">
            <v/>
          </cell>
          <cell r="Q417">
            <v>0</v>
          </cell>
          <cell r="R417" t="str">
            <v/>
          </cell>
          <cell r="S417">
            <v>0</v>
          </cell>
          <cell r="T417" t="str">
            <v/>
          </cell>
          <cell r="U417" t="str">
            <v/>
          </cell>
          <cell r="V417">
            <v>0</v>
          </cell>
          <cell r="W417" t="str">
            <v/>
          </cell>
          <cell r="X417">
            <v>0</v>
          </cell>
        </row>
        <row r="418">
          <cell r="B418" t="str">
            <v/>
          </cell>
          <cell r="C418">
            <v>0</v>
          </cell>
          <cell r="D418">
            <v>0</v>
          </cell>
          <cell r="E418" t="str">
            <v/>
          </cell>
          <cell r="F418">
            <v>0</v>
          </cell>
          <cell r="G418" t="str">
            <v/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 t="str">
            <v/>
          </cell>
          <cell r="N418">
            <v>0</v>
          </cell>
          <cell r="O418" t="str">
            <v/>
          </cell>
          <cell r="P418" t="str">
            <v/>
          </cell>
          <cell r="Q418">
            <v>0</v>
          </cell>
          <cell r="R418" t="str">
            <v/>
          </cell>
          <cell r="S418">
            <v>0</v>
          </cell>
          <cell r="T418" t="str">
            <v/>
          </cell>
          <cell r="U418" t="str">
            <v/>
          </cell>
          <cell r="V418">
            <v>0</v>
          </cell>
          <cell r="W418" t="str">
            <v/>
          </cell>
          <cell r="X418">
            <v>0</v>
          </cell>
        </row>
        <row r="419">
          <cell r="B419">
            <v>38</v>
          </cell>
          <cell r="C419" t="str">
            <v>CONSORCIO PATIOS 444</v>
          </cell>
          <cell r="D419">
            <v>1</v>
          </cell>
          <cell r="E419">
            <v>15795141970.440001</v>
          </cell>
          <cell r="F419">
            <v>24157184991.610001</v>
          </cell>
          <cell r="G419">
            <v>5382826107.5100002</v>
          </cell>
          <cell r="H419">
            <v>14949816343.35</v>
          </cell>
          <cell r="I419">
            <v>9207368648.2600002</v>
          </cell>
          <cell r="J419">
            <v>1971663768.05</v>
          </cell>
          <cell r="K419">
            <v>1170349897.4300001</v>
          </cell>
          <cell r="L419">
            <v>1</v>
          </cell>
          <cell r="M419">
            <v>3</v>
          </cell>
          <cell r="N419" t="str">
            <v xml:space="preserve"> </v>
          </cell>
          <cell r="O419">
            <v>0</v>
          </cell>
          <cell r="P419">
            <v>4167150295</v>
          </cell>
          <cell r="Q419">
            <v>2.9343585794835478</v>
          </cell>
          <cell r="R419" t="str">
            <v>HABIL</v>
          </cell>
          <cell r="S419">
            <v>0.61885589519400541</v>
          </cell>
          <cell r="T419" t="str">
            <v>HABIL</v>
          </cell>
          <cell r="U419">
            <v>0</v>
          </cell>
          <cell r="V419">
            <v>1.6846788916542177</v>
          </cell>
          <cell r="W419" t="str">
            <v>HABIL</v>
          </cell>
          <cell r="X419" t="str">
            <v>HABIL</v>
          </cell>
        </row>
        <row r="420">
          <cell r="B420">
            <v>38.1</v>
          </cell>
          <cell r="C420" t="str">
            <v>CONSTRUSOCIAL S.A.S.</v>
          </cell>
          <cell r="D420">
            <v>0.3</v>
          </cell>
          <cell r="E420">
            <v>2537335136.4400001</v>
          </cell>
          <cell r="F420">
            <v>2766821660.6100001</v>
          </cell>
          <cell r="G420">
            <v>216259405.50999999</v>
          </cell>
          <cell r="H420">
            <v>1328973306.3499999</v>
          </cell>
          <cell r="I420">
            <v>1437848354.2600002</v>
          </cell>
          <cell r="J420">
            <v>616024602.04999995</v>
          </cell>
          <cell r="K420">
            <v>36639687.43</v>
          </cell>
          <cell r="L420">
            <v>0</v>
          </cell>
          <cell r="M420" t="str">
            <v/>
          </cell>
          <cell r="N420" t="str">
            <v xml:space="preserve"> </v>
          </cell>
          <cell r="O420" t="str">
            <v/>
          </cell>
          <cell r="P420" t="str">
            <v/>
          </cell>
          <cell r="Q420">
            <v>0</v>
          </cell>
          <cell r="R420" t="str">
            <v/>
          </cell>
          <cell r="S420">
            <v>0</v>
          </cell>
          <cell r="T420" t="str">
            <v/>
          </cell>
          <cell r="U420" t="str">
            <v/>
          </cell>
          <cell r="V420">
            <v>0</v>
          </cell>
          <cell r="W420" t="str">
            <v/>
          </cell>
          <cell r="X420">
            <v>0</v>
          </cell>
        </row>
        <row r="421">
          <cell r="B421">
            <v>38.200000000000003</v>
          </cell>
          <cell r="C421" t="str">
            <v>CORPOANDINA S.A.S.</v>
          </cell>
          <cell r="D421">
            <v>0.3</v>
          </cell>
          <cell r="E421">
            <v>3648060567</v>
          </cell>
          <cell r="F421">
            <v>6928822880</v>
          </cell>
          <cell r="G421">
            <v>1644480731</v>
          </cell>
          <cell r="H421">
            <v>4331610692</v>
          </cell>
          <cell r="I421">
            <v>2597212188</v>
          </cell>
          <cell r="J421">
            <v>346999877</v>
          </cell>
          <cell r="K421">
            <v>372855105</v>
          </cell>
          <cell r="L421">
            <v>0</v>
          </cell>
          <cell r="M421" t="str">
            <v/>
          </cell>
          <cell r="N421" t="str">
            <v xml:space="preserve"> </v>
          </cell>
          <cell r="O421" t="str">
            <v/>
          </cell>
          <cell r="P421" t="str">
            <v/>
          </cell>
          <cell r="Q421">
            <v>0</v>
          </cell>
          <cell r="R421" t="str">
            <v/>
          </cell>
          <cell r="S421">
            <v>0</v>
          </cell>
          <cell r="T421" t="str">
            <v/>
          </cell>
          <cell r="U421" t="str">
            <v/>
          </cell>
          <cell r="V421">
            <v>0</v>
          </cell>
          <cell r="W421" t="str">
            <v/>
          </cell>
          <cell r="X421">
            <v>0</v>
          </cell>
        </row>
        <row r="422">
          <cell r="B422">
            <v>38.300000000000004</v>
          </cell>
          <cell r="C422" t="str">
            <v>R&amp;U CONSTRUCTORES S.A.S.</v>
          </cell>
          <cell r="D422">
            <v>0.4</v>
          </cell>
          <cell r="E422">
            <v>9609746267</v>
          </cell>
          <cell r="F422">
            <v>14461540451</v>
          </cell>
          <cell r="G422">
            <v>3522085971</v>
          </cell>
          <cell r="H422">
            <v>9289232345</v>
          </cell>
          <cell r="I422">
            <v>5172308106</v>
          </cell>
          <cell r="J422">
            <v>1008639289</v>
          </cell>
          <cell r="K422">
            <v>760855105</v>
          </cell>
          <cell r="L422">
            <v>0</v>
          </cell>
          <cell r="M422" t="str">
            <v/>
          </cell>
          <cell r="N422">
            <v>0</v>
          </cell>
          <cell r="O422" t="str">
            <v/>
          </cell>
          <cell r="P422" t="str">
            <v/>
          </cell>
          <cell r="Q422">
            <v>0</v>
          </cell>
          <cell r="R422" t="str">
            <v/>
          </cell>
          <cell r="S422">
            <v>0</v>
          </cell>
          <cell r="T422" t="str">
            <v/>
          </cell>
          <cell r="U422" t="str">
            <v/>
          </cell>
          <cell r="V422">
            <v>0</v>
          </cell>
          <cell r="W422" t="str">
            <v/>
          </cell>
          <cell r="X422">
            <v>0</v>
          </cell>
        </row>
        <row r="423">
          <cell r="B423" t="str">
            <v/>
          </cell>
          <cell r="C423">
            <v>0</v>
          </cell>
          <cell r="D423">
            <v>0</v>
          </cell>
          <cell r="E423" t="str">
            <v/>
          </cell>
          <cell r="F423">
            <v>0</v>
          </cell>
          <cell r="G423" t="str">
            <v/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 t="str">
            <v/>
          </cell>
          <cell r="N423">
            <v>0</v>
          </cell>
          <cell r="O423" t="str">
            <v/>
          </cell>
          <cell r="P423" t="str">
            <v/>
          </cell>
          <cell r="Q423">
            <v>0</v>
          </cell>
          <cell r="R423" t="str">
            <v/>
          </cell>
          <cell r="S423">
            <v>0</v>
          </cell>
          <cell r="T423" t="str">
            <v/>
          </cell>
          <cell r="U423" t="str">
            <v/>
          </cell>
          <cell r="V423">
            <v>0</v>
          </cell>
          <cell r="W423" t="str">
            <v/>
          </cell>
          <cell r="X423">
            <v>0</v>
          </cell>
        </row>
        <row r="424">
          <cell r="B424" t="str">
            <v/>
          </cell>
          <cell r="C424">
            <v>0</v>
          </cell>
          <cell r="D424">
            <v>0</v>
          </cell>
          <cell r="E424" t="str">
            <v/>
          </cell>
          <cell r="F424">
            <v>0</v>
          </cell>
          <cell r="G424" t="str">
            <v/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 t="str">
            <v/>
          </cell>
          <cell r="N424">
            <v>0</v>
          </cell>
          <cell r="O424" t="str">
            <v/>
          </cell>
          <cell r="P424" t="str">
            <v/>
          </cell>
          <cell r="Q424">
            <v>0</v>
          </cell>
          <cell r="R424" t="str">
            <v/>
          </cell>
          <cell r="S424">
            <v>0</v>
          </cell>
          <cell r="T424" t="str">
            <v/>
          </cell>
          <cell r="U424" t="str">
            <v/>
          </cell>
          <cell r="V424">
            <v>0</v>
          </cell>
          <cell r="W424" t="str">
            <v/>
          </cell>
          <cell r="X424">
            <v>0</v>
          </cell>
        </row>
        <row r="425">
          <cell r="B425" t="str">
            <v/>
          </cell>
          <cell r="C425">
            <v>0</v>
          </cell>
          <cell r="D425">
            <v>0</v>
          </cell>
          <cell r="E425" t="str">
            <v/>
          </cell>
          <cell r="F425">
            <v>0</v>
          </cell>
          <cell r="G425" t="str">
            <v/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 t="str">
            <v/>
          </cell>
          <cell r="N425">
            <v>0</v>
          </cell>
          <cell r="O425" t="str">
            <v/>
          </cell>
          <cell r="P425" t="str">
            <v/>
          </cell>
          <cell r="Q425">
            <v>0</v>
          </cell>
          <cell r="R425" t="str">
            <v/>
          </cell>
          <cell r="S425">
            <v>0</v>
          </cell>
          <cell r="T425" t="str">
            <v/>
          </cell>
          <cell r="U425" t="str">
            <v/>
          </cell>
          <cell r="V425">
            <v>0</v>
          </cell>
          <cell r="W425" t="str">
            <v/>
          </cell>
          <cell r="X425">
            <v>0</v>
          </cell>
        </row>
        <row r="426">
          <cell r="B426" t="str">
            <v/>
          </cell>
          <cell r="C426">
            <v>0</v>
          </cell>
          <cell r="D426">
            <v>0</v>
          </cell>
          <cell r="E426" t="str">
            <v/>
          </cell>
          <cell r="F426">
            <v>0</v>
          </cell>
          <cell r="G426" t="str">
            <v/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 t="str">
            <v/>
          </cell>
          <cell r="N426">
            <v>0</v>
          </cell>
          <cell r="O426" t="str">
            <v/>
          </cell>
          <cell r="P426" t="str">
            <v/>
          </cell>
          <cell r="Q426">
            <v>0</v>
          </cell>
          <cell r="R426" t="str">
            <v/>
          </cell>
          <cell r="S426">
            <v>0</v>
          </cell>
          <cell r="T426" t="str">
            <v/>
          </cell>
          <cell r="U426" t="str">
            <v/>
          </cell>
          <cell r="V426">
            <v>0</v>
          </cell>
          <cell r="W426" t="str">
            <v/>
          </cell>
          <cell r="X426">
            <v>0</v>
          </cell>
        </row>
        <row r="427">
          <cell r="B427" t="str">
            <v/>
          </cell>
          <cell r="C427">
            <v>0</v>
          </cell>
          <cell r="D427">
            <v>0</v>
          </cell>
          <cell r="E427" t="str">
            <v/>
          </cell>
          <cell r="F427">
            <v>0</v>
          </cell>
          <cell r="G427" t="str">
            <v/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 t="str">
            <v/>
          </cell>
          <cell r="N427">
            <v>0</v>
          </cell>
          <cell r="O427" t="str">
            <v/>
          </cell>
          <cell r="P427" t="str">
            <v/>
          </cell>
          <cell r="Q427">
            <v>0</v>
          </cell>
          <cell r="R427" t="str">
            <v/>
          </cell>
          <cell r="S427">
            <v>0</v>
          </cell>
          <cell r="T427" t="str">
            <v/>
          </cell>
          <cell r="U427" t="str">
            <v/>
          </cell>
          <cell r="V427">
            <v>0</v>
          </cell>
          <cell r="W427" t="str">
            <v/>
          </cell>
          <cell r="X427">
            <v>0</v>
          </cell>
        </row>
        <row r="428">
          <cell r="B428" t="str">
            <v/>
          </cell>
          <cell r="C428">
            <v>0</v>
          </cell>
          <cell r="D428">
            <v>0</v>
          </cell>
          <cell r="E428" t="str">
            <v/>
          </cell>
          <cell r="F428">
            <v>0</v>
          </cell>
          <cell r="G428" t="str">
            <v/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 t="str">
            <v/>
          </cell>
          <cell r="N428">
            <v>0</v>
          </cell>
          <cell r="O428" t="str">
            <v/>
          </cell>
          <cell r="P428" t="str">
            <v/>
          </cell>
          <cell r="Q428">
            <v>0</v>
          </cell>
          <cell r="R428" t="str">
            <v/>
          </cell>
          <cell r="S428">
            <v>0</v>
          </cell>
          <cell r="T428" t="str">
            <v/>
          </cell>
          <cell r="U428" t="str">
            <v/>
          </cell>
          <cell r="V428">
            <v>0</v>
          </cell>
          <cell r="W428" t="str">
            <v/>
          </cell>
          <cell r="X428">
            <v>0</v>
          </cell>
        </row>
        <row r="429">
          <cell r="B429" t="str">
            <v/>
          </cell>
          <cell r="C429">
            <v>0</v>
          </cell>
          <cell r="D429">
            <v>0</v>
          </cell>
          <cell r="E429" t="str">
            <v/>
          </cell>
          <cell r="F429">
            <v>0</v>
          </cell>
          <cell r="G429" t="str">
            <v/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 t="str">
            <v/>
          </cell>
          <cell r="N429">
            <v>0</v>
          </cell>
          <cell r="O429" t="str">
            <v/>
          </cell>
          <cell r="P429" t="str">
            <v/>
          </cell>
          <cell r="Q429">
            <v>0</v>
          </cell>
          <cell r="R429" t="str">
            <v/>
          </cell>
          <cell r="S429">
            <v>0</v>
          </cell>
          <cell r="T429" t="str">
            <v/>
          </cell>
          <cell r="U429" t="str">
            <v/>
          </cell>
          <cell r="V429">
            <v>0</v>
          </cell>
          <cell r="W429" t="str">
            <v/>
          </cell>
          <cell r="X429">
            <v>0</v>
          </cell>
        </row>
        <row r="430">
          <cell r="B430">
            <v>39</v>
          </cell>
          <cell r="C430" t="str">
            <v>VIAS S.A.</v>
          </cell>
          <cell r="D430">
            <v>1</v>
          </cell>
          <cell r="E430">
            <v>15462013000</v>
          </cell>
          <cell r="F430">
            <v>20653339000</v>
          </cell>
          <cell r="G430">
            <v>6057921000</v>
          </cell>
          <cell r="H430">
            <v>10012287000</v>
          </cell>
          <cell r="I430">
            <v>10641052000</v>
          </cell>
          <cell r="J430">
            <v>1217476000</v>
          </cell>
          <cell r="K430">
            <v>290876000</v>
          </cell>
          <cell r="L430">
            <v>1</v>
          </cell>
          <cell r="M430">
            <v>3</v>
          </cell>
          <cell r="N430" t="str">
            <v xml:space="preserve"> </v>
          </cell>
          <cell r="O430">
            <v>0</v>
          </cell>
          <cell r="P430">
            <v>4167150295</v>
          </cell>
          <cell r="Q430">
            <v>2.5523629311111851</v>
          </cell>
          <cell r="R430" t="str">
            <v>HABIL</v>
          </cell>
          <cell r="S430">
            <v>0.4847781271590032</v>
          </cell>
          <cell r="T430" t="str">
            <v>HABIL</v>
          </cell>
          <cell r="U430">
            <v>0</v>
          </cell>
          <cell r="V430">
            <v>4.1855498562961539</v>
          </cell>
          <cell r="W430" t="str">
            <v>HABIL</v>
          </cell>
          <cell r="X430" t="str">
            <v>HABIL</v>
          </cell>
        </row>
        <row r="431">
          <cell r="B431">
            <v>39.1</v>
          </cell>
          <cell r="C431" t="str">
            <v>VIAS S.A.</v>
          </cell>
          <cell r="D431">
            <v>1</v>
          </cell>
          <cell r="E431">
            <v>15462013000</v>
          </cell>
          <cell r="F431">
            <v>20653339000</v>
          </cell>
          <cell r="G431">
            <v>6057921000</v>
          </cell>
          <cell r="H431">
            <v>10012287000</v>
          </cell>
          <cell r="I431">
            <v>10641052000</v>
          </cell>
          <cell r="J431">
            <v>1217476000</v>
          </cell>
          <cell r="K431">
            <v>290876000</v>
          </cell>
          <cell r="L431">
            <v>0</v>
          </cell>
          <cell r="M431" t="str">
            <v/>
          </cell>
          <cell r="N431" t="str">
            <v xml:space="preserve"> </v>
          </cell>
          <cell r="O431" t="str">
            <v/>
          </cell>
          <cell r="P431" t="str">
            <v/>
          </cell>
          <cell r="Q431">
            <v>0</v>
          </cell>
          <cell r="R431" t="str">
            <v/>
          </cell>
          <cell r="S431">
            <v>0</v>
          </cell>
          <cell r="T431" t="str">
            <v/>
          </cell>
          <cell r="U431" t="str">
            <v/>
          </cell>
          <cell r="V431">
            <v>0</v>
          </cell>
          <cell r="W431" t="str">
            <v/>
          </cell>
          <cell r="X431">
            <v>0</v>
          </cell>
        </row>
        <row r="432">
          <cell r="B432" t="str">
            <v/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 t="str">
            <v/>
          </cell>
          <cell r="N432" t="str">
            <v xml:space="preserve"> </v>
          </cell>
          <cell r="O432" t="str">
            <v/>
          </cell>
          <cell r="P432" t="str">
            <v/>
          </cell>
          <cell r="Q432">
            <v>0</v>
          </cell>
          <cell r="R432" t="str">
            <v/>
          </cell>
          <cell r="S432">
            <v>0</v>
          </cell>
          <cell r="T432" t="str">
            <v/>
          </cell>
          <cell r="U432" t="str">
            <v/>
          </cell>
          <cell r="V432">
            <v>0</v>
          </cell>
          <cell r="W432" t="str">
            <v/>
          </cell>
          <cell r="X432">
            <v>0</v>
          </cell>
        </row>
        <row r="433">
          <cell r="B433" t="str">
            <v/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 t="str">
            <v/>
          </cell>
          <cell r="N433">
            <v>0</v>
          </cell>
          <cell r="O433" t="str">
            <v/>
          </cell>
          <cell r="P433" t="str">
            <v/>
          </cell>
          <cell r="Q433">
            <v>0</v>
          </cell>
          <cell r="R433" t="str">
            <v/>
          </cell>
          <cell r="S433">
            <v>0</v>
          </cell>
          <cell r="T433" t="str">
            <v/>
          </cell>
          <cell r="U433" t="str">
            <v/>
          </cell>
          <cell r="V433">
            <v>0</v>
          </cell>
          <cell r="W433" t="str">
            <v/>
          </cell>
          <cell r="X433">
            <v>0</v>
          </cell>
        </row>
        <row r="434">
          <cell r="B434" t="str">
            <v/>
          </cell>
          <cell r="C434">
            <v>0</v>
          </cell>
          <cell r="D434">
            <v>0</v>
          </cell>
          <cell r="E434" t="str">
            <v/>
          </cell>
          <cell r="F434">
            <v>0</v>
          </cell>
          <cell r="G434" t="str">
            <v/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 t="str">
            <v/>
          </cell>
          <cell r="N434">
            <v>0</v>
          </cell>
          <cell r="O434" t="str">
            <v/>
          </cell>
          <cell r="P434" t="str">
            <v/>
          </cell>
          <cell r="Q434">
            <v>0</v>
          </cell>
          <cell r="R434" t="str">
            <v/>
          </cell>
          <cell r="S434">
            <v>0</v>
          </cell>
          <cell r="T434" t="str">
            <v/>
          </cell>
          <cell r="U434" t="str">
            <v/>
          </cell>
          <cell r="V434">
            <v>0</v>
          </cell>
          <cell r="W434" t="str">
            <v/>
          </cell>
          <cell r="X434">
            <v>0</v>
          </cell>
        </row>
        <row r="435">
          <cell r="B435" t="str">
            <v/>
          </cell>
          <cell r="C435">
            <v>0</v>
          </cell>
          <cell r="D435">
            <v>0</v>
          </cell>
          <cell r="E435" t="str">
            <v/>
          </cell>
          <cell r="F435">
            <v>0</v>
          </cell>
          <cell r="G435" t="str">
            <v/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 t="str">
            <v/>
          </cell>
          <cell r="N435">
            <v>0</v>
          </cell>
          <cell r="O435" t="str">
            <v/>
          </cell>
          <cell r="P435" t="str">
            <v/>
          </cell>
          <cell r="Q435">
            <v>0</v>
          </cell>
          <cell r="R435" t="str">
            <v/>
          </cell>
          <cell r="S435">
            <v>0</v>
          </cell>
          <cell r="T435" t="str">
            <v/>
          </cell>
          <cell r="U435" t="str">
            <v/>
          </cell>
          <cell r="V435">
            <v>0</v>
          </cell>
          <cell r="W435" t="str">
            <v/>
          </cell>
          <cell r="X435">
            <v>0</v>
          </cell>
        </row>
        <row r="436">
          <cell r="B436" t="str">
            <v/>
          </cell>
          <cell r="C436">
            <v>0</v>
          </cell>
          <cell r="D436">
            <v>0</v>
          </cell>
          <cell r="E436" t="str">
            <v/>
          </cell>
          <cell r="F436">
            <v>0</v>
          </cell>
          <cell r="G436" t="str">
            <v/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 t="str">
            <v/>
          </cell>
          <cell r="N436">
            <v>0</v>
          </cell>
          <cell r="O436" t="str">
            <v/>
          </cell>
          <cell r="P436" t="str">
            <v/>
          </cell>
          <cell r="Q436">
            <v>0</v>
          </cell>
          <cell r="R436" t="str">
            <v/>
          </cell>
          <cell r="S436">
            <v>0</v>
          </cell>
          <cell r="T436" t="str">
            <v/>
          </cell>
          <cell r="U436" t="str">
            <v/>
          </cell>
          <cell r="V436">
            <v>0</v>
          </cell>
          <cell r="W436" t="str">
            <v/>
          </cell>
          <cell r="X436">
            <v>0</v>
          </cell>
        </row>
        <row r="437">
          <cell r="B437" t="str">
            <v/>
          </cell>
          <cell r="C437">
            <v>0</v>
          </cell>
          <cell r="D437">
            <v>0</v>
          </cell>
          <cell r="E437" t="str">
            <v/>
          </cell>
          <cell r="F437">
            <v>0</v>
          </cell>
          <cell r="G437" t="str">
            <v/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 t="str">
            <v/>
          </cell>
          <cell r="N437">
            <v>0</v>
          </cell>
          <cell r="O437" t="str">
            <v/>
          </cell>
          <cell r="P437" t="str">
            <v/>
          </cell>
          <cell r="Q437">
            <v>0</v>
          </cell>
          <cell r="R437" t="str">
            <v/>
          </cell>
          <cell r="S437">
            <v>0</v>
          </cell>
          <cell r="T437" t="str">
            <v/>
          </cell>
          <cell r="U437" t="str">
            <v/>
          </cell>
          <cell r="V437">
            <v>0</v>
          </cell>
          <cell r="W437" t="str">
            <v/>
          </cell>
          <cell r="X437">
            <v>0</v>
          </cell>
        </row>
        <row r="438">
          <cell r="B438" t="str">
            <v/>
          </cell>
          <cell r="C438">
            <v>0</v>
          </cell>
          <cell r="D438">
            <v>0</v>
          </cell>
          <cell r="E438" t="str">
            <v/>
          </cell>
          <cell r="F438">
            <v>0</v>
          </cell>
          <cell r="G438" t="str">
            <v/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 t="str">
            <v/>
          </cell>
          <cell r="N438">
            <v>0</v>
          </cell>
          <cell r="O438" t="str">
            <v/>
          </cell>
          <cell r="P438" t="str">
            <v/>
          </cell>
          <cell r="Q438">
            <v>0</v>
          </cell>
          <cell r="R438" t="str">
            <v/>
          </cell>
          <cell r="S438">
            <v>0</v>
          </cell>
          <cell r="T438" t="str">
            <v/>
          </cell>
          <cell r="U438" t="str">
            <v/>
          </cell>
          <cell r="V438">
            <v>0</v>
          </cell>
          <cell r="W438" t="str">
            <v/>
          </cell>
          <cell r="X438">
            <v>0</v>
          </cell>
        </row>
        <row r="439">
          <cell r="B439" t="str">
            <v/>
          </cell>
          <cell r="C439">
            <v>0</v>
          </cell>
          <cell r="D439">
            <v>0</v>
          </cell>
          <cell r="E439" t="str">
            <v/>
          </cell>
          <cell r="F439">
            <v>0</v>
          </cell>
          <cell r="G439" t="str">
            <v/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 t="str">
            <v/>
          </cell>
          <cell r="N439">
            <v>0</v>
          </cell>
          <cell r="O439" t="str">
            <v/>
          </cell>
          <cell r="P439" t="str">
            <v/>
          </cell>
          <cell r="Q439">
            <v>0</v>
          </cell>
          <cell r="R439" t="str">
            <v/>
          </cell>
          <cell r="S439">
            <v>0</v>
          </cell>
          <cell r="T439" t="str">
            <v/>
          </cell>
          <cell r="U439" t="str">
            <v/>
          </cell>
          <cell r="V439">
            <v>0</v>
          </cell>
          <cell r="W439" t="str">
            <v/>
          </cell>
          <cell r="X439">
            <v>0</v>
          </cell>
        </row>
        <row r="440">
          <cell r="B440" t="str">
            <v/>
          </cell>
          <cell r="C440">
            <v>0</v>
          </cell>
          <cell r="D440">
            <v>0</v>
          </cell>
          <cell r="E440" t="str">
            <v/>
          </cell>
          <cell r="F440">
            <v>0</v>
          </cell>
          <cell r="G440" t="str">
            <v/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 t="str">
            <v/>
          </cell>
          <cell r="N440">
            <v>0</v>
          </cell>
          <cell r="O440" t="str">
            <v/>
          </cell>
          <cell r="P440" t="str">
            <v/>
          </cell>
          <cell r="Q440">
            <v>0</v>
          </cell>
          <cell r="R440" t="str">
            <v/>
          </cell>
          <cell r="S440">
            <v>0</v>
          </cell>
          <cell r="T440" t="str">
            <v/>
          </cell>
          <cell r="U440" t="str">
            <v/>
          </cell>
          <cell r="V440">
            <v>0</v>
          </cell>
          <cell r="W440" t="str">
            <v/>
          </cell>
          <cell r="X440">
            <v>0</v>
          </cell>
        </row>
        <row r="441">
          <cell r="B441">
            <v>40</v>
          </cell>
          <cell r="C441" t="str">
            <v>CONSTRUCCIONES Y TRACTORES S.A.</v>
          </cell>
          <cell r="D441">
            <v>1</v>
          </cell>
          <cell r="E441">
            <v>16998858000</v>
          </cell>
          <cell r="F441">
            <v>31504903000</v>
          </cell>
          <cell r="G441">
            <v>1876142000</v>
          </cell>
          <cell r="H441">
            <v>14366758000</v>
          </cell>
          <cell r="I441">
            <v>17138145000</v>
          </cell>
          <cell r="J441">
            <v>3023562000</v>
          </cell>
          <cell r="K441">
            <v>60869000</v>
          </cell>
          <cell r="L441">
            <v>1</v>
          </cell>
          <cell r="M441">
            <v>3</v>
          </cell>
          <cell r="N441" t="str">
            <v xml:space="preserve"> </v>
          </cell>
          <cell r="O441">
            <v>0</v>
          </cell>
          <cell r="P441">
            <v>4167150295</v>
          </cell>
          <cell r="Q441">
            <v>9.0605391276353284</v>
          </cell>
          <cell r="R441" t="str">
            <v>HABIL</v>
          </cell>
          <cell r="S441">
            <v>0.45601657621355002</v>
          </cell>
          <cell r="T441" t="str">
            <v>HABIL</v>
          </cell>
          <cell r="U441">
            <v>0</v>
          </cell>
          <cell r="V441">
            <v>49.673265537465703</v>
          </cell>
          <cell r="W441" t="str">
            <v>HABIL</v>
          </cell>
          <cell r="X441" t="str">
            <v>HABIL</v>
          </cell>
        </row>
        <row r="442">
          <cell r="B442">
            <v>40.1</v>
          </cell>
          <cell r="C442" t="str">
            <v>CONSTRUCCIONES Y TRACTORES S.A.</v>
          </cell>
          <cell r="D442">
            <v>1</v>
          </cell>
          <cell r="E442">
            <v>16998858000</v>
          </cell>
          <cell r="F442">
            <v>31504903000</v>
          </cell>
          <cell r="G442">
            <v>1876142000</v>
          </cell>
          <cell r="H442">
            <v>14366758000</v>
          </cell>
          <cell r="I442">
            <v>17138145000</v>
          </cell>
          <cell r="J442">
            <v>3023562000</v>
          </cell>
          <cell r="K442">
            <v>60869000</v>
          </cell>
          <cell r="L442">
            <v>0</v>
          </cell>
          <cell r="M442" t="str">
            <v/>
          </cell>
          <cell r="N442" t="str">
            <v xml:space="preserve"> </v>
          </cell>
          <cell r="O442" t="str">
            <v/>
          </cell>
          <cell r="P442" t="str">
            <v/>
          </cell>
          <cell r="Q442">
            <v>0</v>
          </cell>
          <cell r="R442" t="str">
            <v/>
          </cell>
          <cell r="S442">
            <v>0</v>
          </cell>
          <cell r="T442" t="str">
            <v/>
          </cell>
          <cell r="U442" t="str">
            <v/>
          </cell>
          <cell r="V442">
            <v>0</v>
          </cell>
          <cell r="W442" t="str">
            <v/>
          </cell>
          <cell r="X442">
            <v>0</v>
          </cell>
        </row>
        <row r="443">
          <cell r="B443" t="str">
            <v/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 t="str">
            <v/>
          </cell>
          <cell r="N443" t="str">
            <v xml:space="preserve"> </v>
          </cell>
          <cell r="O443" t="str">
            <v/>
          </cell>
          <cell r="P443" t="str">
            <v/>
          </cell>
          <cell r="Q443">
            <v>0</v>
          </cell>
          <cell r="R443" t="str">
            <v/>
          </cell>
          <cell r="S443">
            <v>0</v>
          </cell>
          <cell r="T443" t="str">
            <v/>
          </cell>
          <cell r="U443" t="str">
            <v/>
          </cell>
          <cell r="V443">
            <v>0</v>
          </cell>
          <cell r="W443" t="str">
            <v/>
          </cell>
          <cell r="X443">
            <v>0</v>
          </cell>
        </row>
        <row r="444">
          <cell r="B444" t="str">
            <v/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 t="str">
            <v/>
          </cell>
          <cell r="N444">
            <v>0</v>
          </cell>
          <cell r="O444" t="str">
            <v/>
          </cell>
          <cell r="P444" t="str">
            <v/>
          </cell>
          <cell r="Q444">
            <v>0</v>
          </cell>
          <cell r="R444" t="str">
            <v/>
          </cell>
          <cell r="S444">
            <v>0</v>
          </cell>
          <cell r="T444" t="str">
            <v/>
          </cell>
          <cell r="U444" t="str">
            <v/>
          </cell>
          <cell r="V444">
            <v>0</v>
          </cell>
          <cell r="W444" t="str">
            <v/>
          </cell>
          <cell r="X444">
            <v>0</v>
          </cell>
        </row>
        <row r="445">
          <cell r="B445" t="str">
            <v/>
          </cell>
          <cell r="C445">
            <v>0</v>
          </cell>
          <cell r="D445">
            <v>0</v>
          </cell>
          <cell r="E445" t="str">
            <v/>
          </cell>
          <cell r="F445">
            <v>0</v>
          </cell>
          <cell r="G445" t="str">
            <v/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 t="str">
            <v/>
          </cell>
          <cell r="N445">
            <v>0</v>
          </cell>
          <cell r="O445" t="str">
            <v/>
          </cell>
          <cell r="P445" t="str">
            <v/>
          </cell>
          <cell r="Q445">
            <v>0</v>
          </cell>
          <cell r="R445" t="str">
            <v/>
          </cell>
          <cell r="S445">
            <v>0</v>
          </cell>
          <cell r="T445" t="str">
            <v/>
          </cell>
          <cell r="U445" t="str">
            <v/>
          </cell>
          <cell r="V445">
            <v>0</v>
          </cell>
          <cell r="W445" t="str">
            <v/>
          </cell>
          <cell r="X445">
            <v>0</v>
          </cell>
        </row>
        <row r="446">
          <cell r="B446" t="str">
            <v/>
          </cell>
          <cell r="C446">
            <v>0</v>
          </cell>
          <cell r="D446">
            <v>0</v>
          </cell>
          <cell r="E446" t="str">
            <v/>
          </cell>
          <cell r="F446">
            <v>0</v>
          </cell>
          <cell r="G446" t="str">
            <v/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 t="str">
            <v/>
          </cell>
          <cell r="N446">
            <v>0</v>
          </cell>
          <cell r="O446" t="str">
            <v/>
          </cell>
          <cell r="P446" t="str">
            <v/>
          </cell>
          <cell r="Q446">
            <v>0</v>
          </cell>
          <cell r="R446" t="str">
            <v/>
          </cell>
          <cell r="S446">
            <v>0</v>
          </cell>
          <cell r="T446" t="str">
            <v/>
          </cell>
          <cell r="U446" t="str">
            <v/>
          </cell>
          <cell r="V446">
            <v>0</v>
          </cell>
          <cell r="W446" t="str">
            <v/>
          </cell>
          <cell r="X446">
            <v>0</v>
          </cell>
        </row>
        <row r="447">
          <cell r="B447" t="str">
            <v/>
          </cell>
          <cell r="C447">
            <v>0</v>
          </cell>
          <cell r="D447">
            <v>0</v>
          </cell>
          <cell r="E447" t="str">
            <v/>
          </cell>
          <cell r="F447">
            <v>0</v>
          </cell>
          <cell r="G447" t="str">
            <v/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 t="str">
            <v/>
          </cell>
          <cell r="N447">
            <v>0</v>
          </cell>
          <cell r="O447" t="str">
            <v/>
          </cell>
          <cell r="P447" t="str">
            <v/>
          </cell>
          <cell r="Q447">
            <v>0</v>
          </cell>
          <cell r="R447" t="str">
            <v/>
          </cell>
          <cell r="S447">
            <v>0</v>
          </cell>
          <cell r="T447" t="str">
            <v/>
          </cell>
          <cell r="U447" t="str">
            <v/>
          </cell>
          <cell r="V447">
            <v>0</v>
          </cell>
          <cell r="W447" t="str">
            <v/>
          </cell>
          <cell r="X447">
            <v>0</v>
          </cell>
        </row>
        <row r="448">
          <cell r="B448" t="str">
            <v/>
          </cell>
          <cell r="C448">
            <v>0</v>
          </cell>
          <cell r="D448">
            <v>0</v>
          </cell>
          <cell r="E448" t="str">
            <v/>
          </cell>
          <cell r="F448">
            <v>0</v>
          </cell>
          <cell r="G448" t="str">
            <v/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 t="str">
            <v/>
          </cell>
          <cell r="N448">
            <v>0</v>
          </cell>
          <cell r="O448" t="str">
            <v/>
          </cell>
          <cell r="P448" t="str">
            <v/>
          </cell>
          <cell r="Q448">
            <v>0</v>
          </cell>
          <cell r="R448" t="str">
            <v/>
          </cell>
          <cell r="S448">
            <v>0</v>
          </cell>
          <cell r="T448" t="str">
            <v/>
          </cell>
          <cell r="U448" t="str">
            <v/>
          </cell>
          <cell r="V448">
            <v>0</v>
          </cell>
          <cell r="W448" t="str">
            <v/>
          </cell>
          <cell r="X448">
            <v>0</v>
          </cell>
        </row>
        <row r="449">
          <cell r="B449" t="str">
            <v/>
          </cell>
          <cell r="C449">
            <v>0</v>
          </cell>
          <cell r="D449">
            <v>0</v>
          </cell>
          <cell r="E449" t="str">
            <v/>
          </cell>
          <cell r="F449">
            <v>0</v>
          </cell>
          <cell r="G449" t="str">
            <v/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 t="str">
            <v/>
          </cell>
          <cell r="N449">
            <v>0</v>
          </cell>
          <cell r="O449" t="str">
            <v/>
          </cell>
          <cell r="P449" t="str">
            <v/>
          </cell>
          <cell r="Q449">
            <v>0</v>
          </cell>
          <cell r="R449" t="str">
            <v/>
          </cell>
          <cell r="S449">
            <v>0</v>
          </cell>
          <cell r="T449" t="str">
            <v/>
          </cell>
          <cell r="U449" t="str">
            <v/>
          </cell>
          <cell r="V449">
            <v>0</v>
          </cell>
          <cell r="W449" t="str">
            <v/>
          </cell>
          <cell r="X449">
            <v>0</v>
          </cell>
        </row>
        <row r="450">
          <cell r="B450" t="str">
            <v/>
          </cell>
          <cell r="C450">
            <v>0</v>
          </cell>
          <cell r="D450">
            <v>0</v>
          </cell>
          <cell r="E450" t="str">
            <v/>
          </cell>
          <cell r="F450">
            <v>0</v>
          </cell>
          <cell r="G450" t="str">
            <v/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 t="str">
            <v/>
          </cell>
          <cell r="N450">
            <v>0</v>
          </cell>
          <cell r="O450" t="str">
            <v/>
          </cell>
          <cell r="P450" t="str">
            <v/>
          </cell>
          <cell r="Q450">
            <v>0</v>
          </cell>
          <cell r="R450" t="str">
            <v/>
          </cell>
          <cell r="S450">
            <v>0</v>
          </cell>
          <cell r="T450" t="str">
            <v/>
          </cell>
          <cell r="U450" t="str">
            <v/>
          </cell>
          <cell r="V450">
            <v>0</v>
          </cell>
          <cell r="W450" t="str">
            <v/>
          </cell>
          <cell r="X450">
            <v>0</v>
          </cell>
        </row>
        <row r="451">
          <cell r="B451" t="str">
            <v/>
          </cell>
          <cell r="C451">
            <v>0</v>
          </cell>
          <cell r="D451">
            <v>0</v>
          </cell>
          <cell r="E451" t="str">
            <v/>
          </cell>
          <cell r="F451">
            <v>0</v>
          </cell>
          <cell r="G451" t="str">
            <v/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 t="str">
            <v/>
          </cell>
          <cell r="N451">
            <v>0</v>
          </cell>
          <cell r="O451" t="str">
            <v/>
          </cell>
          <cell r="P451" t="str">
            <v/>
          </cell>
          <cell r="Q451">
            <v>0</v>
          </cell>
          <cell r="R451" t="str">
            <v/>
          </cell>
          <cell r="S451">
            <v>0</v>
          </cell>
          <cell r="T451" t="str">
            <v/>
          </cell>
          <cell r="U451" t="str">
            <v/>
          </cell>
          <cell r="V451">
            <v>0</v>
          </cell>
          <cell r="W451" t="str">
            <v/>
          </cell>
          <cell r="X451">
            <v>0</v>
          </cell>
        </row>
        <row r="452">
          <cell r="B452">
            <v>41</v>
          </cell>
          <cell r="C452" t="str">
            <v>RICARDO ORTIGOZA GONZALEZ</v>
          </cell>
          <cell r="D452">
            <v>1</v>
          </cell>
          <cell r="E452">
            <v>2764528966</v>
          </cell>
          <cell r="F452">
            <v>5019792603</v>
          </cell>
          <cell r="G452">
            <v>18620506</v>
          </cell>
          <cell r="H452">
            <v>1475755284</v>
          </cell>
          <cell r="I452">
            <v>3544037319</v>
          </cell>
          <cell r="J452">
            <v>506121116</v>
          </cell>
          <cell r="K452">
            <v>33317149</v>
          </cell>
          <cell r="L452">
            <v>1</v>
          </cell>
          <cell r="M452">
            <v>3</v>
          </cell>
          <cell r="N452" t="str">
            <v xml:space="preserve"> </v>
          </cell>
          <cell r="O452">
            <v>0</v>
          </cell>
          <cell r="P452">
            <v>4167150295</v>
          </cell>
          <cell r="Q452">
            <v>148.46690879399304</v>
          </cell>
          <cell r="R452" t="str">
            <v>HABIL</v>
          </cell>
          <cell r="S452">
            <v>0.29398730200885953</v>
          </cell>
          <cell r="T452" t="str">
            <v>HABIL</v>
          </cell>
          <cell r="U452">
            <v>0</v>
          </cell>
          <cell r="V452">
            <v>15.191009170682641</v>
          </cell>
          <cell r="W452" t="str">
            <v>HABIL</v>
          </cell>
          <cell r="X452" t="str">
            <v>HABIL</v>
          </cell>
        </row>
        <row r="453">
          <cell r="B453">
            <v>41.1</v>
          </cell>
          <cell r="C453" t="str">
            <v>RICARDO ORTIGOZA GONZALEZ</v>
          </cell>
          <cell r="D453">
            <v>1</v>
          </cell>
          <cell r="E453">
            <v>2764528966</v>
          </cell>
          <cell r="F453">
            <v>5019792603</v>
          </cell>
          <cell r="G453">
            <v>18620506</v>
          </cell>
          <cell r="H453">
            <v>1475755284</v>
          </cell>
          <cell r="I453">
            <v>3544037319</v>
          </cell>
          <cell r="J453">
            <v>506121116</v>
          </cell>
          <cell r="K453">
            <v>33317149</v>
          </cell>
          <cell r="L453">
            <v>0</v>
          </cell>
          <cell r="M453" t="str">
            <v/>
          </cell>
          <cell r="N453" t="str">
            <v xml:space="preserve"> </v>
          </cell>
          <cell r="O453" t="str">
            <v/>
          </cell>
          <cell r="P453" t="str">
            <v/>
          </cell>
          <cell r="Q453">
            <v>0</v>
          </cell>
          <cell r="R453" t="str">
            <v/>
          </cell>
          <cell r="S453">
            <v>0</v>
          </cell>
          <cell r="T453" t="str">
            <v/>
          </cell>
          <cell r="U453" t="str">
            <v/>
          </cell>
          <cell r="V453">
            <v>0</v>
          </cell>
          <cell r="W453" t="str">
            <v/>
          </cell>
          <cell r="X453">
            <v>0</v>
          </cell>
        </row>
        <row r="454">
          <cell r="B454" t="str">
            <v/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 t="str">
            <v/>
          </cell>
          <cell r="N454" t="str">
            <v xml:space="preserve"> </v>
          </cell>
          <cell r="O454" t="str">
            <v/>
          </cell>
          <cell r="P454" t="str">
            <v/>
          </cell>
          <cell r="Q454">
            <v>0</v>
          </cell>
          <cell r="R454" t="str">
            <v/>
          </cell>
          <cell r="S454">
            <v>0</v>
          </cell>
          <cell r="T454" t="str">
            <v/>
          </cell>
          <cell r="U454" t="str">
            <v/>
          </cell>
          <cell r="V454">
            <v>0</v>
          </cell>
          <cell r="W454" t="str">
            <v/>
          </cell>
          <cell r="X454">
            <v>0</v>
          </cell>
        </row>
        <row r="455">
          <cell r="B455" t="str">
            <v/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 t="str">
            <v/>
          </cell>
          <cell r="N455">
            <v>0</v>
          </cell>
          <cell r="O455" t="str">
            <v/>
          </cell>
          <cell r="P455" t="str">
            <v/>
          </cell>
          <cell r="Q455">
            <v>0</v>
          </cell>
          <cell r="R455" t="str">
            <v/>
          </cell>
          <cell r="S455">
            <v>0</v>
          </cell>
          <cell r="T455" t="str">
            <v/>
          </cell>
          <cell r="U455" t="str">
            <v/>
          </cell>
          <cell r="V455">
            <v>0</v>
          </cell>
          <cell r="W455" t="str">
            <v/>
          </cell>
          <cell r="X455">
            <v>0</v>
          </cell>
        </row>
        <row r="456">
          <cell r="B456" t="str">
            <v/>
          </cell>
          <cell r="C456">
            <v>0</v>
          </cell>
          <cell r="D456">
            <v>0</v>
          </cell>
          <cell r="E456" t="str">
            <v/>
          </cell>
          <cell r="F456">
            <v>0</v>
          </cell>
          <cell r="G456" t="str">
            <v/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 t="str">
            <v/>
          </cell>
          <cell r="N456">
            <v>0</v>
          </cell>
          <cell r="O456" t="str">
            <v/>
          </cell>
          <cell r="P456" t="str">
            <v/>
          </cell>
          <cell r="Q456">
            <v>0</v>
          </cell>
          <cell r="R456" t="str">
            <v/>
          </cell>
          <cell r="S456">
            <v>0</v>
          </cell>
          <cell r="T456" t="str">
            <v/>
          </cell>
          <cell r="U456" t="str">
            <v/>
          </cell>
          <cell r="V456">
            <v>0</v>
          </cell>
          <cell r="W456" t="str">
            <v/>
          </cell>
          <cell r="X456">
            <v>0</v>
          </cell>
        </row>
        <row r="457">
          <cell r="B457" t="str">
            <v/>
          </cell>
          <cell r="C457">
            <v>0</v>
          </cell>
          <cell r="D457">
            <v>0</v>
          </cell>
          <cell r="E457" t="str">
            <v/>
          </cell>
          <cell r="F457">
            <v>0</v>
          </cell>
          <cell r="G457" t="str">
            <v/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 t="str">
            <v/>
          </cell>
          <cell r="N457">
            <v>0</v>
          </cell>
          <cell r="O457" t="str">
            <v/>
          </cell>
          <cell r="P457" t="str">
            <v/>
          </cell>
          <cell r="Q457">
            <v>0</v>
          </cell>
          <cell r="R457" t="str">
            <v/>
          </cell>
          <cell r="S457">
            <v>0</v>
          </cell>
          <cell r="T457" t="str">
            <v/>
          </cell>
          <cell r="U457" t="str">
            <v/>
          </cell>
          <cell r="V457">
            <v>0</v>
          </cell>
          <cell r="W457" t="str">
            <v/>
          </cell>
          <cell r="X457">
            <v>0</v>
          </cell>
        </row>
        <row r="458">
          <cell r="B458" t="str">
            <v/>
          </cell>
          <cell r="C458">
            <v>0</v>
          </cell>
          <cell r="D458">
            <v>0</v>
          </cell>
          <cell r="E458" t="str">
            <v/>
          </cell>
          <cell r="F458">
            <v>0</v>
          </cell>
          <cell r="G458" t="str">
            <v/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 t="str">
            <v/>
          </cell>
          <cell r="N458">
            <v>0</v>
          </cell>
          <cell r="O458" t="str">
            <v/>
          </cell>
          <cell r="P458" t="str">
            <v/>
          </cell>
          <cell r="Q458">
            <v>0</v>
          </cell>
          <cell r="R458" t="str">
            <v/>
          </cell>
          <cell r="S458">
            <v>0</v>
          </cell>
          <cell r="T458" t="str">
            <v/>
          </cell>
          <cell r="U458" t="str">
            <v/>
          </cell>
          <cell r="V458">
            <v>0</v>
          </cell>
          <cell r="W458" t="str">
            <v/>
          </cell>
          <cell r="X458">
            <v>0</v>
          </cell>
        </row>
        <row r="459">
          <cell r="B459" t="str">
            <v/>
          </cell>
          <cell r="C459">
            <v>0</v>
          </cell>
          <cell r="D459">
            <v>0</v>
          </cell>
          <cell r="E459" t="str">
            <v/>
          </cell>
          <cell r="F459">
            <v>0</v>
          </cell>
          <cell r="G459" t="str">
            <v/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 t="str">
            <v/>
          </cell>
          <cell r="N459">
            <v>0</v>
          </cell>
          <cell r="O459" t="str">
            <v/>
          </cell>
          <cell r="P459" t="str">
            <v/>
          </cell>
          <cell r="Q459">
            <v>0</v>
          </cell>
          <cell r="R459" t="str">
            <v/>
          </cell>
          <cell r="S459">
            <v>0</v>
          </cell>
          <cell r="T459" t="str">
            <v/>
          </cell>
          <cell r="U459" t="str">
            <v/>
          </cell>
          <cell r="V459">
            <v>0</v>
          </cell>
          <cell r="W459" t="str">
            <v/>
          </cell>
          <cell r="X459">
            <v>0</v>
          </cell>
        </row>
        <row r="460">
          <cell r="B460" t="str">
            <v/>
          </cell>
          <cell r="C460">
            <v>0</v>
          </cell>
          <cell r="D460">
            <v>0</v>
          </cell>
          <cell r="E460" t="str">
            <v/>
          </cell>
          <cell r="F460">
            <v>0</v>
          </cell>
          <cell r="G460" t="str">
            <v/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 t="str">
            <v/>
          </cell>
          <cell r="N460">
            <v>0</v>
          </cell>
          <cell r="O460" t="str">
            <v/>
          </cell>
          <cell r="P460" t="str">
            <v/>
          </cell>
          <cell r="Q460">
            <v>0</v>
          </cell>
          <cell r="R460" t="str">
            <v/>
          </cell>
          <cell r="S460">
            <v>0</v>
          </cell>
          <cell r="T460" t="str">
            <v/>
          </cell>
          <cell r="U460" t="str">
            <v/>
          </cell>
          <cell r="V460">
            <v>0</v>
          </cell>
          <cell r="W460" t="str">
            <v/>
          </cell>
          <cell r="X460">
            <v>0</v>
          </cell>
        </row>
        <row r="461">
          <cell r="B461" t="str">
            <v/>
          </cell>
          <cell r="C461">
            <v>0</v>
          </cell>
          <cell r="D461">
            <v>0</v>
          </cell>
          <cell r="E461" t="str">
            <v/>
          </cell>
          <cell r="F461">
            <v>0</v>
          </cell>
          <cell r="G461" t="str">
            <v/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 t="str">
            <v/>
          </cell>
          <cell r="N461">
            <v>0</v>
          </cell>
          <cell r="O461" t="str">
            <v/>
          </cell>
          <cell r="P461" t="str">
            <v/>
          </cell>
          <cell r="Q461">
            <v>0</v>
          </cell>
          <cell r="R461" t="str">
            <v/>
          </cell>
          <cell r="S461">
            <v>0</v>
          </cell>
          <cell r="T461" t="str">
            <v/>
          </cell>
          <cell r="U461" t="str">
            <v/>
          </cell>
          <cell r="V461">
            <v>0</v>
          </cell>
          <cell r="W461" t="str">
            <v/>
          </cell>
          <cell r="X461">
            <v>0</v>
          </cell>
        </row>
        <row r="462">
          <cell r="B462" t="str">
            <v/>
          </cell>
          <cell r="C462">
            <v>0</v>
          </cell>
          <cell r="D462">
            <v>0</v>
          </cell>
          <cell r="E462" t="str">
            <v/>
          </cell>
          <cell r="F462">
            <v>0</v>
          </cell>
          <cell r="G462" t="str">
            <v/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 t="str">
            <v/>
          </cell>
          <cell r="N462">
            <v>0</v>
          </cell>
          <cell r="O462" t="str">
            <v/>
          </cell>
          <cell r="P462" t="str">
            <v/>
          </cell>
          <cell r="Q462">
            <v>0</v>
          </cell>
          <cell r="R462" t="str">
            <v/>
          </cell>
          <cell r="S462">
            <v>0</v>
          </cell>
          <cell r="T462" t="str">
            <v/>
          </cell>
          <cell r="U462" t="str">
            <v/>
          </cell>
          <cell r="V462">
            <v>0</v>
          </cell>
          <cell r="W462" t="str">
            <v/>
          </cell>
          <cell r="X462">
            <v>0</v>
          </cell>
        </row>
        <row r="463">
          <cell r="B463">
            <v>42</v>
          </cell>
          <cell r="C463" t="str">
            <v>CONSORCIO VIALES CUNDINAMARCA</v>
          </cell>
          <cell r="D463">
            <v>1</v>
          </cell>
          <cell r="E463">
            <v>13885117705</v>
          </cell>
          <cell r="F463">
            <v>20101453703</v>
          </cell>
          <cell r="G463">
            <v>1541429069</v>
          </cell>
          <cell r="H463">
            <v>10289686066</v>
          </cell>
          <cell r="I463">
            <v>9811767637</v>
          </cell>
          <cell r="J463">
            <v>2292775427</v>
          </cell>
          <cell r="K463">
            <v>596251963</v>
          </cell>
          <cell r="L463">
            <v>1</v>
          </cell>
          <cell r="M463">
            <v>3</v>
          </cell>
          <cell r="N463" t="str">
            <v xml:space="preserve"> </v>
          </cell>
          <cell r="O463">
            <v>0</v>
          </cell>
          <cell r="P463">
            <v>4167150295</v>
          </cell>
          <cell r="Q463">
            <v>9.0079511177299594</v>
          </cell>
          <cell r="R463" t="str">
            <v>HABIL</v>
          </cell>
          <cell r="S463">
            <v>0.51188765837688333</v>
          </cell>
          <cell r="T463" t="str">
            <v>HABIL</v>
          </cell>
          <cell r="U463">
            <v>0</v>
          </cell>
          <cell r="V463">
            <v>3.8453130040261185</v>
          </cell>
          <cell r="W463" t="str">
            <v>HABIL</v>
          </cell>
          <cell r="X463" t="str">
            <v>HABIL</v>
          </cell>
        </row>
        <row r="464">
          <cell r="B464">
            <v>42.1</v>
          </cell>
          <cell r="C464" t="str">
            <v>OLT CONSTRUCTORES S.A.S.</v>
          </cell>
          <cell r="D464">
            <v>0.6</v>
          </cell>
          <cell r="E464">
            <v>2775955694</v>
          </cell>
          <cell r="F464">
            <v>3131937805</v>
          </cell>
          <cell r="G464">
            <v>14956357</v>
          </cell>
          <cell r="H464">
            <v>131937805</v>
          </cell>
          <cell r="I464">
            <v>3000000000</v>
          </cell>
          <cell r="J464">
            <v>2093870818</v>
          </cell>
          <cell r="K464">
            <v>0</v>
          </cell>
          <cell r="L464">
            <v>0</v>
          </cell>
          <cell r="M464" t="str">
            <v/>
          </cell>
          <cell r="N464" t="str">
            <v xml:space="preserve"> </v>
          </cell>
          <cell r="O464" t="str">
            <v/>
          </cell>
          <cell r="P464" t="str">
            <v/>
          </cell>
          <cell r="Q464">
            <v>0</v>
          </cell>
          <cell r="R464" t="str">
            <v/>
          </cell>
          <cell r="S464">
            <v>0</v>
          </cell>
          <cell r="T464" t="str">
            <v/>
          </cell>
          <cell r="U464" t="str">
            <v/>
          </cell>
          <cell r="V464">
            <v>0</v>
          </cell>
          <cell r="W464" t="str">
            <v/>
          </cell>
          <cell r="X464">
            <v>0</v>
          </cell>
        </row>
        <row r="465">
          <cell r="B465">
            <v>42.2</v>
          </cell>
          <cell r="C465" t="str">
            <v>CONSTRUCCIONES MAJA S.A.S.</v>
          </cell>
          <cell r="D465">
            <v>0.4</v>
          </cell>
          <cell r="E465">
            <v>11109162011</v>
          </cell>
          <cell r="F465">
            <v>16969515898</v>
          </cell>
          <cell r="G465">
            <v>1526472712</v>
          </cell>
          <cell r="H465">
            <v>10157748261</v>
          </cell>
          <cell r="I465">
            <v>6811767637</v>
          </cell>
          <cell r="J465">
            <v>198904609</v>
          </cell>
          <cell r="K465">
            <v>596251963</v>
          </cell>
          <cell r="L465">
            <v>0</v>
          </cell>
          <cell r="M465" t="str">
            <v/>
          </cell>
          <cell r="N465" t="str">
            <v xml:space="preserve"> </v>
          </cell>
          <cell r="O465" t="str">
            <v/>
          </cell>
          <cell r="P465" t="str">
            <v/>
          </cell>
          <cell r="Q465">
            <v>0</v>
          </cell>
          <cell r="R465" t="str">
            <v/>
          </cell>
          <cell r="S465">
            <v>0</v>
          </cell>
          <cell r="T465" t="str">
            <v/>
          </cell>
          <cell r="U465" t="str">
            <v/>
          </cell>
          <cell r="V465">
            <v>0</v>
          </cell>
          <cell r="W465" t="str">
            <v/>
          </cell>
          <cell r="X465">
            <v>0</v>
          </cell>
        </row>
        <row r="466">
          <cell r="B466" t="str">
            <v/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 t="str">
            <v/>
          </cell>
          <cell r="N466">
            <v>0</v>
          </cell>
          <cell r="O466" t="str">
            <v/>
          </cell>
          <cell r="P466" t="str">
            <v/>
          </cell>
          <cell r="Q466">
            <v>0</v>
          </cell>
          <cell r="R466" t="str">
            <v/>
          </cell>
          <cell r="S466">
            <v>0</v>
          </cell>
          <cell r="T466" t="str">
            <v/>
          </cell>
          <cell r="U466" t="str">
            <v/>
          </cell>
          <cell r="V466">
            <v>0</v>
          </cell>
          <cell r="W466" t="str">
            <v/>
          </cell>
          <cell r="X466">
            <v>0</v>
          </cell>
        </row>
        <row r="467">
          <cell r="B467" t="str">
            <v/>
          </cell>
          <cell r="C467">
            <v>0</v>
          </cell>
          <cell r="D467">
            <v>0</v>
          </cell>
          <cell r="E467" t="str">
            <v/>
          </cell>
          <cell r="F467">
            <v>0</v>
          </cell>
          <cell r="G467" t="str">
            <v/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 t="str">
            <v/>
          </cell>
          <cell r="N467">
            <v>0</v>
          </cell>
          <cell r="O467" t="str">
            <v/>
          </cell>
          <cell r="P467" t="str">
            <v/>
          </cell>
          <cell r="Q467">
            <v>0</v>
          </cell>
          <cell r="R467" t="str">
            <v/>
          </cell>
          <cell r="S467">
            <v>0</v>
          </cell>
          <cell r="T467" t="str">
            <v/>
          </cell>
          <cell r="U467" t="str">
            <v/>
          </cell>
          <cell r="V467">
            <v>0</v>
          </cell>
          <cell r="W467" t="str">
            <v/>
          </cell>
          <cell r="X467">
            <v>0</v>
          </cell>
        </row>
        <row r="468">
          <cell r="B468" t="str">
            <v/>
          </cell>
          <cell r="C468">
            <v>0</v>
          </cell>
          <cell r="D468">
            <v>0</v>
          </cell>
          <cell r="E468" t="str">
            <v/>
          </cell>
          <cell r="F468">
            <v>0</v>
          </cell>
          <cell r="G468" t="str">
            <v/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 t="str">
            <v/>
          </cell>
          <cell r="N468">
            <v>0</v>
          </cell>
          <cell r="O468" t="str">
            <v/>
          </cell>
          <cell r="P468" t="str">
            <v/>
          </cell>
          <cell r="Q468">
            <v>0</v>
          </cell>
          <cell r="R468" t="str">
            <v/>
          </cell>
          <cell r="S468">
            <v>0</v>
          </cell>
          <cell r="T468" t="str">
            <v/>
          </cell>
          <cell r="U468" t="str">
            <v/>
          </cell>
          <cell r="V468">
            <v>0</v>
          </cell>
          <cell r="W468" t="str">
            <v/>
          </cell>
          <cell r="X468">
            <v>0</v>
          </cell>
        </row>
        <row r="469">
          <cell r="B469" t="str">
            <v/>
          </cell>
          <cell r="C469">
            <v>0</v>
          </cell>
          <cell r="D469">
            <v>0</v>
          </cell>
          <cell r="E469" t="str">
            <v/>
          </cell>
          <cell r="F469">
            <v>0</v>
          </cell>
          <cell r="G469" t="str">
            <v/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 t="str">
            <v/>
          </cell>
          <cell r="N469">
            <v>0</v>
          </cell>
          <cell r="O469" t="str">
            <v/>
          </cell>
          <cell r="P469" t="str">
            <v/>
          </cell>
          <cell r="Q469">
            <v>0</v>
          </cell>
          <cell r="R469" t="str">
            <v/>
          </cell>
          <cell r="S469">
            <v>0</v>
          </cell>
          <cell r="T469" t="str">
            <v/>
          </cell>
          <cell r="U469" t="str">
            <v/>
          </cell>
          <cell r="V469">
            <v>0</v>
          </cell>
          <cell r="W469" t="str">
            <v/>
          </cell>
          <cell r="X469">
            <v>0</v>
          </cell>
        </row>
        <row r="470">
          <cell r="B470" t="str">
            <v/>
          </cell>
          <cell r="C470">
            <v>0</v>
          </cell>
          <cell r="D470">
            <v>0</v>
          </cell>
          <cell r="E470" t="str">
            <v/>
          </cell>
          <cell r="F470">
            <v>0</v>
          </cell>
          <cell r="G470" t="str">
            <v/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 t="str">
            <v/>
          </cell>
          <cell r="N470">
            <v>0</v>
          </cell>
          <cell r="O470" t="str">
            <v/>
          </cell>
          <cell r="P470" t="str">
            <v/>
          </cell>
          <cell r="Q470">
            <v>0</v>
          </cell>
          <cell r="R470" t="str">
            <v/>
          </cell>
          <cell r="S470">
            <v>0</v>
          </cell>
          <cell r="T470" t="str">
            <v/>
          </cell>
          <cell r="U470" t="str">
            <v/>
          </cell>
          <cell r="V470">
            <v>0</v>
          </cell>
          <cell r="W470" t="str">
            <v/>
          </cell>
          <cell r="X470">
            <v>0</v>
          </cell>
        </row>
        <row r="471">
          <cell r="B471" t="str">
            <v/>
          </cell>
          <cell r="C471">
            <v>0</v>
          </cell>
          <cell r="D471">
            <v>0</v>
          </cell>
          <cell r="E471" t="str">
            <v/>
          </cell>
          <cell r="F471">
            <v>0</v>
          </cell>
          <cell r="G471" t="str">
            <v/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 t="str">
            <v/>
          </cell>
          <cell r="N471">
            <v>0</v>
          </cell>
          <cell r="O471" t="str">
            <v/>
          </cell>
          <cell r="P471" t="str">
            <v/>
          </cell>
          <cell r="Q471">
            <v>0</v>
          </cell>
          <cell r="R471" t="str">
            <v/>
          </cell>
          <cell r="S471">
            <v>0</v>
          </cell>
          <cell r="T471" t="str">
            <v/>
          </cell>
          <cell r="U471" t="str">
            <v/>
          </cell>
          <cell r="V471">
            <v>0</v>
          </cell>
          <cell r="W471" t="str">
            <v/>
          </cell>
          <cell r="X471">
            <v>0</v>
          </cell>
        </row>
        <row r="472">
          <cell r="B472" t="str">
            <v/>
          </cell>
          <cell r="C472">
            <v>0</v>
          </cell>
          <cell r="D472">
            <v>0</v>
          </cell>
          <cell r="E472" t="str">
            <v/>
          </cell>
          <cell r="F472">
            <v>0</v>
          </cell>
          <cell r="G472" t="str">
            <v/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 t="str">
            <v/>
          </cell>
          <cell r="N472">
            <v>0</v>
          </cell>
          <cell r="O472" t="str">
            <v/>
          </cell>
          <cell r="P472" t="str">
            <v/>
          </cell>
          <cell r="Q472">
            <v>0</v>
          </cell>
          <cell r="R472" t="str">
            <v/>
          </cell>
          <cell r="S472">
            <v>0</v>
          </cell>
          <cell r="T472" t="str">
            <v/>
          </cell>
          <cell r="U472" t="str">
            <v/>
          </cell>
          <cell r="V472">
            <v>0</v>
          </cell>
          <cell r="W472" t="str">
            <v/>
          </cell>
          <cell r="X472">
            <v>0</v>
          </cell>
        </row>
        <row r="473">
          <cell r="B473" t="str">
            <v/>
          </cell>
          <cell r="C473">
            <v>0</v>
          </cell>
          <cell r="D473">
            <v>0</v>
          </cell>
          <cell r="E473" t="str">
            <v/>
          </cell>
          <cell r="F473">
            <v>0</v>
          </cell>
          <cell r="G473" t="str">
            <v/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 t="str">
            <v/>
          </cell>
          <cell r="N473">
            <v>0</v>
          </cell>
          <cell r="O473" t="str">
            <v/>
          </cell>
          <cell r="P473" t="str">
            <v/>
          </cell>
          <cell r="Q473">
            <v>0</v>
          </cell>
          <cell r="R473" t="str">
            <v/>
          </cell>
          <cell r="S473">
            <v>0</v>
          </cell>
          <cell r="T473" t="str">
            <v/>
          </cell>
          <cell r="U473" t="str">
            <v/>
          </cell>
          <cell r="V473">
            <v>0</v>
          </cell>
          <cell r="W473" t="str">
            <v/>
          </cell>
          <cell r="X473">
            <v>0</v>
          </cell>
        </row>
        <row r="474">
          <cell r="B474">
            <v>43</v>
          </cell>
          <cell r="C474" t="str">
            <v>CONSORCIO LA CALERA 034</v>
          </cell>
          <cell r="D474">
            <v>0.99999999999999989</v>
          </cell>
          <cell r="E474">
            <v>270801826</v>
          </cell>
          <cell r="F474">
            <v>285743493</v>
          </cell>
          <cell r="G474">
            <v>26843.82</v>
          </cell>
          <cell r="H474">
            <v>96562321</v>
          </cell>
          <cell r="I474">
            <v>189181172</v>
          </cell>
          <cell r="J474">
            <v>124724856</v>
          </cell>
          <cell r="K474">
            <v>4684924</v>
          </cell>
          <cell r="L474">
            <v>1</v>
          </cell>
          <cell r="M474">
            <v>3</v>
          </cell>
          <cell r="N474" t="str">
            <v xml:space="preserve"> </v>
          </cell>
          <cell r="O474">
            <v>0</v>
          </cell>
          <cell r="P474">
            <v>4167150295</v>
          </cell>
          <cell r="Q474">
            <v>10088.051029994986</v>
          </cell>
          <cell r="R474" t="str">
            <v>HABIL</v>
          </cell>
          <cell r="S474">
            <v>0.33793357807101493</v>
          </cell>
          <cell r="T474" t="str">
            <v>HABIL</v>
          </cell>
          <cell r="U474">
            <v>0</v>
          </cell>
          <cell r="V474">
            <v>26.622599640890652</v>
          </cell>
          <cell r="W474" t="str">
            <v>HABIL</v>
          </cell>
          <cell r="X474" t="str">
            <v>HABIL</v>
          </cell>
        </row>
        <row r="475">
          <cell r="B475">
            <v>43.1</v>
          </cell>
          <cell r="C475" t="str">
            <v>JULIO ECHEVERRY SARMIENTO</v>
          </cell>
          <cell r="D475">
            <v>0.35</v>
          </cell>
          <cell r="E475">
            <v>270801826</v>
          </cell>
          <cell r="F475">
            <v>285743493</v>
          </cell>
          <cell r="G475">
            <v>26843.82</v>
          </cell>
          <cell r="H475">
            <v>96562321</v>
          </cell>
          <cell r="I475">
            <v>189181172</v>
          </cell>
          <cell r="J475">
            <v>124724856</v>
          </cell>
          <cell r="K475">
            <v>4684924</v>
          </cell>
          <cell r="L475">
            <v>0</v>
          </cell>
          <cell r="M475" t="str">
            <v/>
          </cell>
          <cell r="N475" t="str">
            <v xml:space="preserve"> </v>
          </cell>
          <cell r="O475" t="str">
            <v/>
          </cell>
          <cell r="P475" t="str">
            <v/>
          </cell>
          <cell r="Q475">
            <v>0</v>
          </cell>
          <cell r="R475" t="str">
            <v/>
          </cell>
          <cell r="S475">
            <v>0</v>
          </cell>
          <cell r="T475" t="str">
            <v/>
          </cell>
          <cell r="U475" t="str">
            <v/>
          </cell>
          <cell r="V475">
            <v>0</v>
          </cell>
          <cell r="W475" t="str">
            <v/>
          </cell>
          <cell r="X475">
            <v>0</v>
          </cell>
        </row>
        <row r="476">
          <cell r="B476">
            <v>43.2</v>
          </cell>
          <cell r="C476" t="str">
            <v>FRANKLIN PIRAGUA ROA</v>
          </cell>
          <cell r="D476">
            <v>0.3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 t="str">
            <v/>
          </cell>
          <cell r="N476" t="str">
            <v xml:space="preserve"> </v>
          </cell>
          <cell r="O476" t="str">
            <v/>
          </cell>
          <cell r="P476" t="str">
            <v/>
          </cell>
          <cell r="Q476">
            <v>0</v>
          </cell>
          <cell r="R476" t="str">
            <v/>
          </cell>
          <cell r="S476">
            <v>0</v>
          </cell>
          <cell r="T476" t="str">
            <v/>
          </cell>
          <cell r="U476" t="str">
            <v/>
          </cell>
          <cell r="V476">
            <v>0</v>
          </cell>
          <cell r="W476" t="str">
            <v/>
          </cell>
          <cell r="X476">
            <v>0</v>
          </cell>
        </row>
        <row r="477">
          <cell r="B477">
            <v>43.300000000000004</v>
          </cell>
          <cell r="C477" t="str">
            <v>CARLOS ARANGO SALAZAR</v>
          </cell>
          <cell r="D477">
            <v>0.35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 t="str">
            <v/>
          </cell>
          <cell r="N477">
            <v>0</v>
          </cell>
          <cell r="O477" t="str">
            <v/>
          </cell>
          <cell r="P477" t="str">
            <v/>
          </cell>
          <cell r="Q477">
            <v>0</v>
          </cell>
          <cell r="R477" t="str">
            <v/>
          </cell>
          <cell r="S477">
            <v>0</v>
          </cell>
          <cell r="T477" t="str">
            <v/>
          </cell>
          <cell r="U477" t="str">
            <v/>
          </cell>
          <cell r="V477">
            <v>0</v>
          </cell>
          <cell r="W477" t="str">
            <v/>
          </cell>
          <cell r="X477">
            <v>0</v>
          </cell>
        </row>
        <row r="478">
          <cell r="B478" t="str">
            <v/>
          </cell>
          <cell r="C478">
            <v>0</v>
          </cell>
          <cell r="D478">
            <v>0</v>
          </cell>
          <cell r="E478" t="str">
            <v/>
          </cell>
          <cell r="F478">
            <v>0</v>
          </cell>
          <cell r="G478" t="str">
            <v/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 t="str">
            <v/>
          </cell>
          <cell r="N478">
            <v>0</v>
          </cell>
          <cell r="O478" t="str">
            <v/>
          </cell>
          <cell r="P478" t="str">
            <v/>
          </cell>
          <cell r="Q478">
            <v>0</v>
          </cell>
          <cell r="R478" t="str">
            <v/>
          </cell>
          <cell r="S478">
            <v>0</v>
          </cell>
          <cell r="T478" t="str">
            <v/>
          </cell>
          <cell r="U478" t="str">
            <v/>
          </cell>
          <cell r="V478">
            <v>0</v>
          </cell>
          <cell r="W478" t="str">
            <v/>
          </cell>
          <cell r="X478">
            <v>0</v>
          </cell>
        </row>
        <row r="479">
          <cell r="B479" t="str">
            <v/>
          </cell>
          <cell r="C479">
            <v>0</v>
          </cell>
          <cell r="D479">
            <v>0</v>
          </cell>
          <cell r="E479" t="str">
            <v/>
          </cell>
          <cell r="F479">
            <v>0</v>
          </cell>
          <cell r="G479" t="str">
            <v/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 t="str">
            <v/>
          </cell>
          <cell r="N479">
            <v>0</v>
          </cell>
          <cell r="O479" t="str">
            <v/>
          </cell>
          <cell r="P479" t="str">
            <v/>
          </cell>
          <cell r="Q479">
            <v>0</v>
          </cell>
          <cell r="R479" t="str">
            <v/>
          </cell>
          <cell r="S479">
            <v>0</v>
          </cell>
          <cell r="T479" t="str">
            <v/>
          </cell>
          <cell r="U479" t="str">
            <v/>
          </cell>
          <cell r="V479">
            <v>0</v>
          </cell>
          <cell r="W479" t="str">
            <v/>
          </cell>
          <cell r="X479">
            <v>0</v>
          </cell>
        </row>
        <row r="480">
          <cell r="B480" t="str">
            <v/>
          </cell>
          <cell r="C480">
            <v>0</v>
          </cell>
          <cell r="D480">
            <v>0</v>
          </cell>
          <cell r="E480" t="str">
            <v/>
          </cell>
          <cell r="F480">
            <v>0</v>
          </cell>
          <cell r="G480" t="str">
            <v/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 t="str">
            <v/>
          </cell>
          <cell r="N480">
            <v>0</v>
          </cell>
          <cell r="O480" t="str">
            <v/>
          </cell>
          <cell r="P480" t="str">
            <v/>
          </cell>
          <cell r="Q480">
            <v>0</v>
          </cell>
          <cell r="R480" t="str">
            <v/>
          </cell>
          <cell r="S480">
            <v>0</v>
          </cell>
          <cell r="T480" t="str">
            <v/>
          </cell>
          <cell r="U480" t="str">
            <v/>
          </cell>
          <cell r="V480">
            <v>0</v>
          </cell>
          <cell r="W480" t="str">
            <v/>
          </cell>
          <cell r="X480">
            <v>0</v>
          </cell>
        </row>
        <row r="481">
          <cell r="B481" t="str">
            <v/>
          </cell>
          <cell r="C481">
            <v>0</v>
          </cell>
          <cell r="D481">
            <v>0</v>
          </cell>
          <cell r="E481" t="str">
            <v/>
          </cell>
          <cell r="F481">
            <v>0</v>
          </cell>
          <cell r="G481" t="str">
            <v/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 t="str">
            <v/>
          </cell>
          <cell r="N481">
            <v>0</v>
          </cell>
          <cell r="O481" t="str">
            <v/>
          </cell>
          <cell r="P481" t="str">
            <v/>
          </cell>
          <cell r="Q481">
            <v>0</v>
          </cell>
          <cell r="R481" t="str">
            <v/>
          </cell>
          <cell r="S481">
            <v>0</v>
          </cell>
          <cell r="T481" t="str">
            <v/>
          </cell>
          <cell r="U481" t="str">
            <v/>
          </cell>
          <cell r="V481">
            <v>0</v>
          </cell>
          <cell r="W481" t="str">
            <v/>
          </cell>
          <cell r="X481">
            <v>0</v>
          </cell>
        </row>
        <row r="482">
          <cell r="B482" t="str">
            <v/>
          </cell>
          <cell r="C482">
            <v>0</v>
          </cell>
          <cell r="D482">
            <v>0</v>
          </cell>
          <cell r="E482" t="str">
            <v/>
          </cell>
          <cell r="F482">
            <v>0</v>
          </cell>
          <cell r="G482" t="str">
            <v/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 t="str">
            <v/>
          </cell>
          <cell r="N482">
            <v>0</v>
          </cell>
          <cell r="O482" t="str">
            <v/>
          </cell>
          <cell r="P482" t="str">
            <v/>
          </cell>
          <cell r="Q482">
            <v>0</v>
          </cell>
          <cell r="R482" t="str">
            <v/>
          </cell>
          <cell r="S482">
            <v>0</v>
          </cell>
          <cell r="T482" t="str">
            <v/>
          </cell>
          <cell r="U482" t="str">
            <v/>
          </cell>
          <cell r="V482">
            <v>0</v>
          </cell>
          <cell r="W482" t="str">
            <v/>
          </cell>
          <cell r="X482">
            <v>0</v>
          </cell>
        </row>
        <row r="483">
          <cell r="B483" t="str">
            <v/>
          </cell>
          <cell r="C483">
            <v>0</v>
          </cell>
          <cell r="D483">
            <v>0</v>
          </cell>
          <cell r="E483" t="str">
            <v/>
          </cell>
          <cell r="F483">
            <v>0</v>
          </cell>
          <cell r="G483" t="str">
            <v/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 t="str">
            <v/>
          </cell>
          <cell r="N483">
            <v>0</v>
          </cell>
          <cell r="O483" t="str">
            <v/>
          </cell>
          <cell r="P483" t="str">
            <v/>
          </cell>
          <cell r="Q483">
            <v>0</v>
          </cell>
          <cell r="R483" t="str">
            <v/>
          </cell>
          <cell r="S483">
            <v>0</v>
          </cell>
          <cell r="T483" t="str">
            <v/>
          </cell>
          <cell r="U483" t="str">
            <v/>
          </cell>
          <cell r="V483">
            <v>0</v>
          </cell>
          <cell r="W483" t="str">
            <v/>
          </cell>
          <cell r="X483">
            <v>0</v>
          </cell>
        </row>
        <row r="484">
          <cell r="B484" t="str">
            <v/>
          </cell>
          <cell r="C484">
            <v>0</v>
          </cell>
          <cell r="D484">
            <v>0</v>
          </cell>
          <cell r="E484" t="str">
            <v/>
          </cell>
          <cell r="F484">
            <v>0</v>
          </cell>
          <cell r="G484" t="str">
            <v/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 t="str">
            <v/>
          </cell>
          <cell r="N484">
            <v>0</v>
          </cell>
          <cell r="O484" t="str">
            <v/>
          </cell>
          <cell r="P484" t="str">
            <v/>
          </cell>
          <cell r="Q484">
            <v>0</v>
          </cell>
          <cell r="R484" t="str">
            <v/>
          </cell>
          <cell r="S484">
            <v>0</v>
          </cell>
          <cell r="T484" t="str">
            <v/>
          </cell>
          <cell r="U484" t="str">
            <v/>
          </cell>
          <cell r="V484">
            <v>0</v>
          </cell>
          <cell r="W484" t="str">
            <v/>
          </cell>
          <cell r="X484">
            <v>0</v>
          </cell>
        </row>
        <row r="485">
          <cell r="B485">
            <v>44</v>
          </cell>
          <cell r="C485" t="str">
            <v>CONCRETOS Y ASFALTOS S.A.</v>
          </cell>
          <cell r="D485">
            <v>1</v>
          </cell>
          <cell r="E485">
            <v>54258671993</v>
          </cell>
          <cell r="F485">
            <v>213053851949</v>
          </cell>
          <cell r="G485">
            <v>25035712683</v>
          </cell>
          <cell r="H485">
            <v>70682961661</v>
          </cell>
          <cell r="I485">
            <v>142370890288</v>
          </cell>
          <cell r="J485">
            <v>9190120682</v>
          </cell>
          <cell r="K485">
            <v>4647435514</v>
          </cell>
          <cell r="L485">
            <v>1</v>
          </cell>
          <cell r="M485">
            <v>3</v>
          </cell>
          <cell r="N485" t="str">
            <v xml:space="preserve"> </v>
          </cell>
          <cell r="O485">
            <v>0</v>
          </cell>
          <cell r="P485">
            <v>4167150295</v>
          </cell>
          <cell r="Q485">
            <v>2.1672509458795344</v>
          </cell>
          <cell r="R485" t="str">
            <v>HABIL</v>
          </cell>
          <cell r="S485">
            <v>0.33176101260032514</v>
          </cell>
          <cell r="T485" t="str">
            <v>HABIL</v>
          </cell>
          <cell r="U485">
            <v>0</v>
          </cell>
          <cell r="V485">
            <v>1.9774606133459089</v>
          </cell>
          <cell r="W485" t="str">
            <v>HABIL</v>
          </cell>
          <cell r="X485" t="str">
            <v>HABIL</v>
          </cell>
        </row>
        <row r="486">
          <cell r="B486">
            <v>44.1</v>
          </cell>
          <cell r="C486" t="str">
            <v>CONCRETOS Y ASFALTOS S.A.</v>
          </cell>
          <cell r="D486">
            <v>1</v>
          </cell>
          <cell r="E486">
            <v>54258671993</v>
          </cell>
          <cell r="F486">
            <v>213053851949</v>
          </cell>
          <cell r="G486">
            <v>25035712683</v>
          </cell>
          <cell r="H486">
            <v>70682961661</v>
          </cell>
          <cell r="I486">
            <v>142370890288</v>
          </cell>
          <cell r="J486">
            <v>9190120682</v>
          </cell>
          <cell r="K486">
            <v>4647435514</v>
          </cell>
          <cell r="L486">
            <v>0</v>
          </cell>
          <cell r="M486" t="str">
            <v/>
          </cell>
          <cell r="N486" t="str">
            <v xml:space="preserve"> </v>
          </cell>
          <cell r="O486" t="str">
            <v/>
          </cell>
          <cell r="P486" t="str">
            <v/>
          </cell>
          <cell r="Q486">
            <v>0</v>
          </cell>
          <cell r="R486" t="str">
            <v/>
          </cell>
          <cell r="S486">
            <v>0</v>
          </cell>
          <cell r="T486" t="str">
            <v/>
          </cell>
          <cell r="U486" t="str">
            <v/>
          </cell>
          <cell r="V486">
            <v>0</v>
          </cell>
          <cell r="W486" t="str">
            <v/>
          </cell>
          <cell r="X486">
            <v>0</v>
          </cell>
        </row>
        <row r="487">
          <cell r="B487" t="str">
            <v/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 t="str">
            <v/>
          </cell>
          <cell r="N487" t="str">
            <v xml:space="preserve"> </v>
          </cell>
          <cell r="O487" t="str">
            <v/>
          </cell>
          <cell r="P487" t="str">
            <v/>
          </cell>
          <cell r="Q487">
            <v>0</v>
          </cell>
          <cell r="R487" t="str">
            <v/>
          </cell>
          <cell r="S487">
            <v>0</v>
          </cell>
          <cell r="T487" t="str">
            <v/>
          </cell>
          <cell r="U487" t="str">
            <v/>
          </cell>
          <cell r="V487">
            <v>0</v>
          </cell>
          <cell r="W487" t="str">
            <v/>
          </cell>
          <cell r="X487">
            <v>0</v>
          </cell>
        </row>
        <row r="488">
          <cell r="B488" t="str">
            <v/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 t="str">
            <v/>
          </cell>
          <cell r="N488">
            <v>0</v>
          </cell>
          <cell r="O488" t="str">
            <v/>
          </cell>
          <cell r="P488" t="str">
            <v/>
          </cell>
          <cell r="Q488">
            <v>0</v>
          </cell>
          <cell r="R488" t="str">
            <v/>
          </cell>
          <cell r="S488">
            <v>0</v>
          </cell>
          <cell r="T488" t="str">
            <v/>
          </cell>
          <cell r="U488" t="str">
            <v/>
          </cell>
          <cell r="V488">
            <v>0</v>
          </cell>
          <cell r="W488" t="str">
            <v/>
          </cell>
          <cell r="X488">
            <v>0</v>
          </cell>
        </row>
        <row r="489">
          <cell r="B489" t="str">
            <v/>
          </cell>
          <cell r="C489">
            <v>0</v>
          </cell>
          <cell r="D489">
            <v>0</v>
          </cell>
          <cell r="E489" t="str">
            <v/>
          </cell>
          <cell r="F489">
            <v>0</v>
          </cell>
          <cell r="G489" t="str">
            <v/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 t="str">
            <v/>
          </cell>
          <cell r="N489">
            <v>0</v>
          </cell>
          <cell r="O489" t="str">
            <v/>
          </cell>
          <cell r="P489" t="str">
            <v/>
          </cell>
          <cell r="Q489">
            <v>0</v>
          </cell>
          <cell r="R489" t="str">
            <v/>
          </cell>
          <cell r="S489">
            <v>0</v>
          </cell>
          <cell r="T489" t="str">
            <v/>
          </cell>
          <cell r="U489" t="str">
            <v/>
          </cell>
          <cell r="V489">
            <v>0</v>
          </cell>
          <cell r="W489" t="str">
            <v/>
          </cell>
          <cell r="X489">
            <v>0</v>
          </cell>
        </row>
        <row r="490">
          <cell r="B490" t="str">
            <v/>
          </cell>
          <cell r="C490">
            <v>0</v>
          </cell>
          <cell r="D490">
            <v>0</v>
          </cell>
          <cell r="E490" t="str">
            <v/>
          </cell>
          <cell r="F490">
            <v>0</v>
          </cell>
          <cell r="G490" t="str">
            <v/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 t="str">
            <v/>
          </cell>
          <cell r="N490">
            <v>0</v>
          </cell>
          <cell r="O490" t="str">
            <v/>
          </cell>
          <cell r="P490" t="str">
            <v/>
          </cell>
          <cell r="Q490">
            <v>0</v>
          </cell>
          <cell r="R490" t="str">
            <v/>
          </cell>
          <cell r="S490">
            <v>0</v>
          </cell>
          <cell r="T490" t="str">
            <v/>
          </cell>
          <cell r="U490" t="str">
            <v/>
          </cell>
          <cell r="V490">
            <v>0</v>
          </cell>
          <cell r="W490" t="str">
            <v/>
          </cell>
          <cell r="X490">
            <v>0</v>
          </cell>
        </row>
        <row r="491">
          <cell r="B491" t="str">
            <v/>
          </cell>
          <cell r="C491">
            <v>0</v>
          </cell>
          <cell r="D491">
            <v>0</v>
          </cell>
          <cell r="E491" t="str">
            <v/>
          </cell>
          <cell r="F491">
            <v>0</v>
          </cell>
          <cell r="G491" t="str">
            <v/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 t="str">
            <v/>
          </cell>
          <cell r="N491">
            <v>0</v>
          </cell>
          <cell r="O491" t="str">
            <v/>
          </cell>
          <cell r="P491" t="str">
            <v/>
          </cell>
          <cell r="Q491">
            <v>0</v>
          </cell>
          <cell r="R491" t="str">
            <v/>
          </cell>
          <cell r="S491">
            <v>0</v>
          </cell>
          <cell r="T491" t="str">
            <v/>
          </cell>
          <cell r="U491" t="str">
            <v/>
          </cell>
          <cell r="V491">
            <v>0</v>
          </cell>
          <cell r="W491" t="str">
            <v/>
          </cell>
          <cell r="X491">
            <v>0</v>
          </cell>
        </row>
        <row r="492">
          <cell r="B492" t="str">
            <v/>
          </cell>
          <cell r="C492">
            <v>0</v>
          </cell>
          <cell r="D492">
            <v>0</v>
          </cell>
          <cell r="E492" t="str">
            <v/>
          </cell>
          <cell r="F492">
            <v>0</v>
          </cell>
          <cell r="G492" t="str">
            <v/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 t="str">
            <v/>
          </cell>
          <cell r="N492">
            <v>0</v>
          </cell>
          <cell r="O492" t="str">
            <v/>
          </cell>
          <cell r="P492" t="str">
            <v/>
          </cell>
          <cell r="Q492">
            <v>0</v>
          </cell>
          <cell r="R492" t="str">
            <v/>
          </cell>
          <cell r="S492">
            <v>0</v>
          </cell>
          <cell r="T492" t="str">
            <v/>
          </cell>
          <cell r="U492" t="str">
            <v/>
          </cell>
          <cell r="V492">
            <v>0</v>
          </cell>
          <cell r="W492" t="str">
            <v/>
          </cell>
          <cell r="X492">
            <v>0</v>
          </cell>
        </row>
        <row r="493">
          <cell r="B493" t="str">
            <v/>
          </cell>
          <cell r="C493">
            <v>0</v>
          </cell>
          <cell r="D493">
            <v>0</v>
          </cell>
          <cell r="E493" t="str">
            <v/>
          </cell>
          <cell r="F493">
            <v>0</v>
          </cell>
          <cell r="G493" t="str">
            <v/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 t="str">
            <v/>
          </cell>
          <cell r="N493">
            <v>0</v>
          </cell>
          <cell r="O493" t="str">
            <v/>
          </cell>
          <cell r="P493" t="str">
            <v/>
          </cell>
          <cell r="Q493">
            <v>0</v>
          </cell>
          <cell r="R493" t="str">
            <v/>
          </cell>
          <cell r="S493">
            <v>0</v>
          </cell>
          <cell r="T493" t="str">
            <v/>
          </cell>
          <cell r="U493" t="str">
            <v/>
          </cell>
          <cell r="V493">
            <v>0</v>
          </cell>
          <cell r="W493" t="str">
            <v/>
          </cell>
          <cell r="X493">
            <v>0</v>
          </cell>
        </row>
        <row r="494">
          <cell r="B494" t="str">
            <v/>
          </cell>
          <cell r="C494">
            <v>0</v>
          </cell>
          <cell r="D494">
            <v>0</v>
          </cell>
          <cell r="E494" t="str">
            <v/>
          </cell>
          <cell r="F494">
            <v>0</v>
          </cell>
          <cell r="G494" t="str">
            <v/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 t="str">
            <v/>
          </cell>
          <cell r="N494">
            <v>0</v>
          </cell>
          <cell r="O494" t="str">
            <v/>
          </cell>
          <cell r="P494" t="str">
            <v/>
          </cell>
          <cell r="Q494">
            <v>0</v>
          </cell>
          <cell r="R494" t="str">
            <v/>
          </cell>
          <cell r="S494">
            <v>0</v>
          </cell>
          <cell r="T494" t="str">
            <v/>
          </cell>
          <cell r="U494" t="str">
            <v/>
          </cell>
          <cell r="V494">
            <v>0</v>
          </cell>
          <cell r="W494" t="str">
            <v/>
          </cell>
          <cell r="X494">
            <v>0</v>
          </cell>
        </row>
        <row r="495">
          <cell r="B495" t="str">
            <v/>
          </cell>
          <cell r="C495">
            <v>0</v>
          </cell>
          <cell r="D495">
            <v>0</v>
          </cell>
          <cell r="E495" t="str">
            <v/>
          </cell>
          <cell r="F495">
            <v>0</v>
          </cell>
          <cell r="G495" t="str">
            <v/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 t="str">
            <v/>
          </cell>
          <cell r="N495">
            <v>0</v>
          </cell>
          <cell r="O495" t="str">
            <v/>
          </cell>
          <cell r="P495" t="str">
            <v/>
          </cell>
          <cell r="Q495">
            <v>0</v>
          </cell>
          <cell r="R495" t="str">
            <v/>
          </cell>
          <cell r="S495">
            <v>0</v>
          </cell>
          <cell r="T495" t="str">
            <v/>
          </cell>
          <cell r="U495" t="str">
            <v/>
          </cell>
          <cell r="V495">
            <v>0</v>
          </cell>
          <cell r="W495" t="str">
            <v/>
          </cell>
          <cell r="X495">
            <v>0</v>
          </cell>
        </row>
        <row r="496">
          <cell r="B496">
            <v>45</v>
          </cell>
          <cell r="C496" t="str">
            <v>CONSORCIO INFRAESTRUCTURA GUASCA</v>
          </cell>
          <cell r="D496">
            <v>1</v>
          </cell>
          <cell r="E496">
            <v>18952813905</v>
          </cell>
          <cell r="F496">
            <v>26380853174</v>
          </cell>
          <cell r="G496">
            <v>6367175270</v>
          </cell>
          <cell r="H496">
            <v>14462003128</v>
          </cell>
          <cell r="I496">
            <v>11918850046</v>
          </cell>
          <cell r="J496">
            <v>2671446266</v>
          </cell>
          <cell r="K496">
            <v>350915062</v>
          </cell>
          <cell r="L496">
            <v>1</v>
          </cell>
          <cell r="M496">
            <v>3</v>
          </cell>
          <cell r="N496" t="str">
            <v xml:space="preserve"> </v>
          </cell>
          <cell r="O496">
            <v>0</v>
          </cell>
          <cell r="P496">
            <v>4167150295</v>
          </cell>
          <cell r="Q496">
            <v>2.9766439749663118</v>
          </cell>
          <cell r="R496" t="str">
            <v>HABIL</v>
          </cell>
          <cell r="S496">
            <v>0.54820073606464026</v>
          </cell>
          <cell r="T496" t="str">
            <v>HABIL</v>
          </cell>
          <cell r="U496">
            <v>0</v>
          </cell>
          <cell r="V496">
            <v>7.6128002336930187</v>
          </cell>
          <cell r="W496" t="str">
            <v>HABIL</v>
          </cell>
          <cell r="X496" t="str">
            <v>HABIL</v>
          </cell>
        </row>
        <row r="497">
          <cell r="B497">
            <v>45.1</v>
          </cell>
          <cell r="C497" t="str">
            <v>INFRAESTRUCTURA NACIONAL LTDA.</v>
          </cell>
          <cell r="D497">
            <v>0.3</v>
          </cell>
          <cell r="E497">
            <v>1537410811</v>
          </cell>
          <cell r="F497">
            <v>1557457350</v>
          </cell>
          <cell r="G497">
            <v>238652254</v>
          </cell>
          <cell r="H497">
            <v>702243808</v>
          </cell>
          <cell r="I497">
            <v>855213542</v>
          </cell>
          <cell r="J497">
            <v>307432452</v>
          </cell>
          <cell r="K497">
            <v>0</v>
          </cell>
          <cell r="L497">
            <v>0</v>
          </cell>
          <cell r="M497" t="str">
            <v/>
          </cell>
          <cell r="N497" t="str">
            <v xml:space="preserve"> </v>
          </cell>
          <cell r="O497" t="str">
            <v/>
          </cell>
          <cell r="P497" t="str">
            <v/>
          </cell>
          <cell r="Q497">
            <v>0</v>
          </cell>
          <cell r="R497" t="str">
            <v/>
          </cell>
          <cell r="S497">
            <v>0</v>
          </cell>
          <cell r="T497" t="str">
            <v/>
          </cell>
          <cell r="U497" t="str">
            <v/>
          </cell>
          <cell r="V497">
            <v>0</v>
          </cell>
          <cell r="W497" t="str">
            <v/>
          </cell>
          <cell r="X497">
            <v>0</v>
          </cell>
        </row>
        <row r="498">
          <cell r="B498">
            <v>45.2</v>
          </cell>
          <cell r="C498" t="str">
            <v>RB DE COLOMBIA S.A.</v>
          </cell>
          <cell r="D498">
            <v>0.3</v>
          </cell>
          <cell r="E498">
            <v>7055311908</v>
          </cell>
          <cell r="F498">
            <v>11333718056</v>
          </cell>
          <cell r="G498">
            <v>3503277862</v>
          </cell>
          <cell r="H498">
            <v>5061065162</v>
          </cell>
          <cell r="I498">
            <v>6272652894</v>
          </cell>
          <cell r="J498">
            <v>996205696</v>
          </cell>
          <cell r="K498">
            <v>64038777</v>
          </cell>
          <cell r="L498">
            <v>0</v>
          </cell>
          <cell r="M498" t="str">
            <v/>
          </cell>
          <cell r="N498" t="str">
            <v xml:space="preserve"> </v>
          </cell>
          <cell r="O498" t="str">
            <v/>
          </cell>
          <cell r="P498" t="str">
            <v/>
          </cell>
          <cell r="Q498">
            <v>0</v>
          </cell>
          <cell r="R498" t="str">
            <v/>
          </cell>
          <cell r="S498">
            <v>0</v>
          </cell>
          <cell r="T498" t="str">
            <v/>
          </cell>
          <cell r="U498" t="str">
            <v/>
          </cell>
          <cell r="V498">
            <v>0</v>
          </cell>
          <cell r="W498" t="str">
            <v/>
          </cell>
          <cell r="X498">
            <v>0</v>
          </cell>
        </row>
        <row r="499">
          <cell r="B499">
            <v>45.300000000000004</v>
          </cell>
          <cell r="C499" t="str">
            <v>YAMIL MONTENEGRO CALDERON</v>
          </cell>
          <cell r="D499">
            <v>0.4</v>
          </cell>
          <cell r="E499">
            <v>10360091186</v>
          </cell>
          <cell r="F499">
            <v>13489677768</v>
          </cell>
          <cell r="G499">
            <v>2625245154</v>
          </cell>
          <cell r="H499">
            <v>8698694158</v>
          </cell>
          <cell r="I499">
            <v>4790983610</v>
          </cell>
          <cell r="J499">
            <v>1367808118</v>
          </cell>
          <cell r="K499">
            <v>286876285</v>
          </cell>
          <cell r="L499">
            <v>0</v>
          </cell>
          <cell r="M499" t="str">
            <v/>
          </cell>
          <cell r="N499">
            <v>0</v>
          </cell>
          <cell r="O499" t="str">
            <v/>
          </cell>
          <cell r="P499" t="str">
            <v/>
          </cell>
          <cell r="Q499">
            <v>0</v>
          </cell>
          <cell r="R499" t="str">
            <v/>
          </cell>
          <cell r="S499">
            <v>0</v>
          </cell>
          <cell r="T499" t="str">
            <v/>
          </cell>
          <cell r="U499" t="str">
            <v/>
          </cell>
          <cell r="V499">
            <v>0</v>
          </cell>
          <cell r="W499" t="str">
            <v/>
          </cell>
          <cell r="X499">
            <v>0</v>
          </cell>
        </row>
        <row r="500">
          <cell r="B500" t="str">
            <v/>
          </cell>
          <cell r="C500">
            <v>0</v>
          </cell>
          <cell r="D500">
            <v>0</v>
          </cell>
          <cell r="E500" t="str">
            <v/>
          </cell>
          <cell r="F500">
            <v>0</v>
          </cell>
          <cell r="G500" t="str">
            <v/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 t="str">
            <v/>
          </cell>
          <cell r="N500">
            <v>0</v>
          </cell>
          <cell r="O500" t="str">
            <v/>
          </cell>
          <cell r="P500" t="str">
            <v/>
          </cell>
          <cell r="Q500">
            <v>0</v>
          </cell>
          <cell r="R500" t="str">
            <v/>
          </cell>
          <cell r="S500">
            <v>0</v>
          </cell>
          <cell r="T500" t="str">
            <v/>
          </cell>
          <cell r="U500" t="str">
            <v/>
          </cell>
          <cell r="V500">
            <v>0</v>
          </cell>
          <cell r="W500" t="str">
            <v/>
          </cell>
          <cell r="X500">
            <v>0</v>
          </cell>
        </row>
        <row r="501">
          <cell r="B501" t="str">
            <v/>
          </cell>
          <cell r="C501">
            <v>0</v>
          </cell>
          <cell r="D501">
            <v>0</v>
          </cell>
          <cell r="E501" t="str">
            <v/>
          </cell>
          <cell r="F501">
            <v>0</v>
          </cell>
          <cell r="G501" t="str">
            <v/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 t="str">
            <v/>
          </cell>
          <cell r="N501">
            <v>0</v>
          </cell>
          <cell r="O501" t="str">
            <v/>
          </cell>
          <cell r="P501" t="str">
            <v/>
          </cell>
          <cell r="Q501">
            <v>0</v>
          </cell>
          <cell r="R501" t="str">
            <v/>
          </cell>
          <cell r="S501">
            <v>0</v>
          </cell>
          <cell r="T501" t="str">
            <v/>
          </cell>
          <cell r="U501" t="str">
            <v/>
          </cell>
          <cell r="V501">
            <v>0</v>
          </cell>
          <cell r="W501" t="str">
            <v/>
          </cell>
          <cell r="X501">
            <v>0</v>
          </cell>
        </row>
        <row r="502">
          <cell r="B502" t="str">
            <v/>
          </cell>
          <cell r="C502">
            <v>0</v>
          </cell>
          <cell r="D502">
            <v>0</v>
          </cell>
          <cell r="E502" t="str">
            <v/>
          </cell>
          <cell r="F502">
            <v>0</v>
          </cell>
          <cell r="G502" t="str">
            <v/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 t="str">
            <v/>
          </cell>
          <cell r="N502">
            <v>0</v>
          </cell>
          <cell r="O502" t="str">
            <v/>
          </cell>
          <cell r="P502" t="str">
            <v/>
          </cell>
          <cell r="Q502">
            <v>0</v>
          </cell>
          <cell r="R502" t="str">
            <v/>
          </cell>
          <cell r="S502">
            <v>0</v>
          </cell>
          <cell r="T502" t="str">
            <v/>
          </cell>
          <cell r="U502" t="str">
            <v/>
          </cell>
          <cell r="V502">
            <v>0</v>
          </cell>
          <cell r="W502" t="str">
            <v/>
          </cell>
          <cell r="X502">
            <v>0</v>
          </cell>
        </row>
        <row r="503">
          <cell r="B503" t="str">
            <v/>
          </cell>
          <cell r="C503">
            <v>0</v>
          </cell>
          <cell r="D503">
            <v>0</v>
          </cell>
          <cell r="E503" t="str">
            <v/>
          </cell>
          <cell r="F503">
            <v>0</v>
          </cell>
          <cell r="G503" t="str">
            <v/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 t="str">
            <v/>
          </cell>
          <cell r="N503">
            <v>0</v>
          </cell>
          <cell r="O503" t="str">
            <v/>
          </cell>
          <cell r="P503" t="str">
            <v/>
          </cell>
          <cell r="Q503">
            <v>0</v>
          </cell>
          <cell r="R503" t="str">
            <v/>
          </cell>
          <cell r="S503">
            <v>0</v>
          </cell>
          <cell r="T503" t="str">
            <v/>
          </cell>
          <cell r="U503" t="str">
            <v/>
          </cell>
          <cell r="V503">
            <v>0</v>
          </cell>
          <cell r="W503" t="str">
            <v/>
          </cell>
          <cell r="X503">
            <v>0</v>
          </cell>
        </row>
        <row r="504">
          <cell r="B504" t="str">
            <v/>
          </cell>
          <cell r="C504">
            <v>0</v>
          </cell>
          <cell r="D504">
            <v>0</v>
          </cell>
          <cell r="E504" t="str">
            <v/>
          </cell>
          <cell r="F504">
            <v>0</v>
          </cell>
          <cell r="G504" t="str">
            <v/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 t="str">
            <v/>
          </cell>
          <cell r="N504">
            <v>0</v>
          </cell>
          <cell r="O504" t="str">
            <v/>
          </cell>
          <cell r="P504" t="str">
            <v/>
          </cell>
          <cell r="Q504">
            <v>0</v>
          </cell>
          <cell r="R504" t="str">
            <v/>
          </cell>
          <cell r="S504">
            <v>0</v>
          </cell>
          <cell r="T504" t="str">
            <v/>
          </cell>
          <cell r="U504" t="str">
            <v/>
          </cell>
          <cell r="V504">
            <v>0</v>
          </cell>
          <cell r="W504" t="str">
            <v/>
          </cell>
          <cell r="X504">
            <v>0</v>
          </cell>
        </row>
        <row r="505">
          <cell r="B505" t="str">
            <v/>
          </cell>
          <cell r="C505">
            <v>0</v>
          </cell>
          <cell r="D505">
            <v>0</v>
          </cell>
          <cell r="E505" t="str">
            <v/>
          </cell>
          <cell r="F505">
            <v>0</v>
          </cell>
          <cell r="G505" t="str">
            <v/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 t="str">
            <v/>
          </cell>
          <cell r="N505">
            <v>0</v>
          </cell>
          <cell r="O505" t="str">
            <v/>
          </cell>
          <cell r="P505" t="str">
            <v/>
          </cell>
          <cell r="Q505">
            <v>0</v>
          </cell>
          <cell r="R505" t="str">
            <v/>
          </cell>
          <cell r="S505">
            <v>0</v>
          </cell>
          <cell r="T505" t="str">
            <v/>
          </cell>
          <cell r="U505" t="str">
            <v/>
          </cell>
          <cell r="V505">
            <v>0</v>
          </cell>
          <cell r="W505" t="str">
            <v/>
          </cell>
          <cell r="X505">
            <v>0</v>
          </cell>
        </row>
        <row r="506">
          <cell r="B506" t="str">
            <v/>
          </cell>
          <cell r="C506">
            <v>0</v>
          </cell>
          <cell r="D506">
            <v>0</v>
          </cell>
          <cell r="E506" t="str">
            <v/>
          </cell>
          <cell r="F506">
            <v>0</v>
          </cell>
          <cell r="G506" t="str">
            <v/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 t="str">
            <v/>
          </cell>
          <cell r="N506">
            <v>0</v>
          </cell>
          <cell r="O506" t="str">
            <v/>
          </cell>
          <cell r="P506" t="str">
            <v/>
          </cell>
          <cell r="Q506">
            <v>0</v>
          </cell>
          <cell r="R506" t="str">
            <v/>
          </cell>
          <cell r="S506">
            <v>0</v>
          </cell>
          <cell r="T506" t="str">
            <v/>
          </cell>
          <cell r="U506" t="str">
            <v/>
          </cell>
          <cell r="V506">
            <v>0</v>
          </cell>
          <cell r="W506" t="str">
            <v/>
          </cell>
          <cell r="X506">
            <v>0</v>
          </cell>
        </row>
        <row r="507">
          <cell r="B507">
            <v>46</v>
          </cell>
          <cell r="C507" t="str">
            <v>RG INGENIERIA LTDA.</v>
          </cell>
          <cell r="D507">
            <v>1</v>
          </cell>
          <cell r="E507">
            <v>5855315545</v>
          </cell>
          <cell r="F507">
            <v>10983372284</v>
          </cell>
          <cell r="G507">
            <v>972351421</v>
          </cell>
          <cell r="H507">
            <v>3207676014</v>
          </cell>
          <cell r="I507">
            <v>7775696270</v>
          </cell>
          <cell r="J507">
            <v>1268905395</v>
          </cell>
          <cell r="K507">
            <v>94206697</v>
          </cell>
          <cell r="L507">
            <v>1</v>
          </cell>
          <cell r="M507">
            <v>3</v>
          </cell>
          <cell r="N507" t="str">
            <v xml:space="preserve"> </v>
          </cell>
          <cell r="O507">
            <v>0</v>
          </cell>
          <cell r="P507">
            <v>4167150295</v>
          </cell>
          <cell r="Q507">
            <v>6.0218100354892163</v>
          </cell>
          <cell r="R507" t="str">
            <v>HABIL</v>
          </cell>
          <cell r="S507">
            <v>0.29204837376520271</v>
          </cell>
          <cell r="T507" t="str">
            <v>HABIL</v>
          </cell>
          <cell r="U507">
            <v>0</v>
          </cell>
          <cell r="V507">
            <v>13.469375696294712</v>
          </cell>
          <cell r="W507" t="str">
            <v>HABIL</v>
          </cell>
          <cell r="X507" t="str">
            <v>HABIL</v>
          </cell>
        </row>
        <row r="508">
          <cell r="B508">
            <v>46.1</v>
          </cell>
          <cell r="C508" t="str">
            <v>RG INGENIERIA LTDA.</v>
          </cell>
          <cell r="D508">
            <v>1</v>
          </cell>
          <cell r="E508">
            <v>5855315545</v>
          </cell>
          <cell r="F508">
            <v>10983372284</v>
          </cell>
          <cell r="G508">
            <v>972351421</v>
          </cell>
          <cell r="H508">
            <v>3207676014</v>
          </cell>
          <cell r="I508">
            <v>7775696270</v>
          </cell>
          <cell r="J508">
            <v>1268905395</v>
          </cell>
          <cell r="K508">
            <v>94206697</v>
          </cell>
          <cell r="L508">
            <v>0</v>
          </cell>
          <cell r="M508" t="str">
            <v/>
          </cell>
          <cell r="N508" t="str">
            <v xml:space="preserve"> </v>
          </cell>
          <cell r="O508" t="str">
            <v/>
          </cell>
          <cell r="P508" t="str">
            <v/>
          </cell>
          <cell r="Q508">
            <v>0</v>
          </cell>
          <cell r="R508" t="str">
            <v/>
          </cell>
          <cell r="S508">
            <v>0</v>
          </cell>
          <cell r="T508" t="str">
            <v/>
          </cell>
          <cell r="U508" t="str">
            <v/>
          </cell>
          <cell r="V508">
            <v>0</v>
          </cell>
          <cell r="W508" t="str">
            <v/>
          </cell>
          <cell r="X508">
            <v>0</v>
          </cell>
        </row>
        <row r="509">
          <cell r="B509" t="str">
            <v/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 t="str">
            <v/>
          </cell>
          <cell r="N509" t="str">
            <v xml:space="preserve"> </v>
          </cell>
          <cell r="O509" t="str">
            <v/>
          </cell>
          <cell r="P509" t="str">
            <v/>
          </cell>
          <cell r="Q509">
            <v>0</v>
          </cell>
          <cell r="R509" t="str">
            <v/>
          </cell>
          <cell r="S509">
            <v>0</v>
          </cell>
          <cell r="T509" t="str">
            <v/>
          </cell>
          <cell r="U509" t="str">
            <v/>
          </cell>
          <cell r="V509">
            <v>0</v>
          </cell>
          <cell r="W509" t="str">
            <v/>
          </cell>
          <cell r="X509">
            <v>0</v>
          </cell>
        </row>
        <row r="510">
          <cell r="B510" t="str">
            <v/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/>
          </cell>
          <cell r="N510">
            <v>0</v>
          </cell>
          <cell r="O510" t="str">
            <v/>
          </cell>
          <cell r="P510" t="str">
            <v/>
          </cell>
          <cell r="Q510">
            <v>0</v>
          </cell>
          <cell r="R510" t="str">
            <v/>
          </cell>
          <cell r="S510">
            <v>0</v>
          </cell>
          <cell r="T510" t="str">
            <v/>
          </cell>
          <cell r="U510" t="str">
            <v/>
          </cell>
          <cell r="V510">
            <v>0</v>
          </cell>
          <cell r="W510" t="str">
            <v/>
          </cell>
          <cell r="X510">
            <v>0</v>
          </cell>
        </row>
        <row r="511">
          <cell r="B511" t="str">
            <v/>
          </cell>
          <cell r="C511">
            <v>0</v>
          </cell>
          <cell r="D511">
            <v>0</v>
          </cell>
          <cell r="E511" t="str">
            <v/>
          </cell>
          <cell r="F511">
            <v>0</v>
          </cell>
          <cell r="G511" t="str">
            <v/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 t="str">
            <v/>
          </cell>
          <cell r="N511">
            <v>0</v>
          </cell>
          <cell r="O511" t="str">
            <v/>
          </cell>
          <cell r="P511" t="str">
            <v/>
          </cell>
          <cell r="Q511">
            <v>0</v>
          </cell>
          <cell r="R511" t="str">
            <v/>
          </cell>
          <cell r="S511">
            <v>0</v>
          </cell>
          <cell r="T511" t="str">
            <v/>
          </cell>
          <cell r="U511" t="str">
            <v/>
          </cell>
          <cell r="V511">
            <v>0</v>
          </cell>
          <cell r="W511" t="str">
            <v/>
          </cell>
          <cell r="X511">
            <v>0</v>
          </cell>
        </row>
        <row r="512">
          <cell r="B512" t="str">
            <v/>
          </cell>
          <cell r="C512">
            <v>0</v>
          </cell>
          <cell r="D512">
            <v>0</v>
          </cell>
          <cell r="E512" t="str">
            <v/>
          </cell>
          <cell r="F512">
            <v>0</v>
          </cell>
          <cell r="G512" t="str">
            <v/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 t="str">
            <v/>
          </cell>
          <cell r="N512">
            <v>0</v>
          </cell>
          <cell r="O512" t="str">
            <v/>
          </cell>
          <cell r="P512" t="str">
            <v/>
          </cell>
          <cell r="Q512">
            <v>0</v>
          </cell>
          <cell r="R512" t="str">
            <v/>
          </cell>
          <cell r="S512">
            <v>0</v>
          </cell>
          <cell r="T512" t="str">
            <v/>
          </cell>
          <cell r="U512" t="str">
            <v/>
          </cell>
          <cell r="V512">
            <v>0</v>
          </cell>
          <cell r="W512" t="str">
            <v/>
          </cell>
          <cell r="X512">
            <v>0</v>
          </cell>
        </row>
        <row r="513">
          <cell r="B513" t="str">
            <v/>
          </cell>
          <cell r="C513">
            <v>0</v>
          </cell>
          <cell r="D513">
            <v>0</v>
          </cell>
          <cell r="E513" t="str">
            <v/>
          </cell>
          <cell r="F513">
            <v>0</v>
          </cell>
          <cell r="G513" t="str">
            <v/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 t="str">
            <v/>
          </cell>
          <cell r="N513">
            <v>0</v>
          </cell>
          <cell r="O513" t="str">
            <v/>
          </cell>
          <cell r="P513" t="str">
            <v/>
          </cell>
          <cell r="Q513">
            <v>0</v>
          </cell>
          <cell r="R513" t="str">
            <v/>
          </cell>
          <cell r="S513">
            <v>0</v>
          </cell>
          <cell r="T513" t="str">
            <v/>
          </cell>
          <cell r="U513" t="str">
            <v/>
          </cell>
          <cell r="V513">
            <v>0</v>
          </cell>
          <cell r="W513" t="str">
            <v/>
          </cell>
          <cell r="X513">
            <v>0</v>
          </cell>
        </row>
        <row r="514">
          <cell r="B514" t="str">
            <v/>
          </cell>
          <cell r="C514">
            <v>0</v>
          </cell>
          <cell r="D514">
            <v>0</v>
          </cell>
          <cell r="E514" t="str">
            <v/>
          </cell>
          <cell r="F514">
            <v>0</v>
          </cell>
          <cell r="G514" t="str">
            <v/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 t="str">
            <v/>
          </cell>
          <cell r="N514">
            <v>0</v>
          </cell>
          <cell r="O514" t="str">
            <v/>
          </cell>
          <cell r="P514" t="str">
            <v/>
          </cell>
          <cell r="Q514">
            <v>0</v>
          </cell>
          <cell r="R514" t="str">
            <v/>
          </cell>
          <cell r="S514">
            <v>0</v>
          </cell>
          <cell r="T514" t="str">
            <v/>
          </cell>
          <cell r="U514" t="str">
            <v/>
          </cell>
          <cell r="V514">
            <v>0</v>
          </cell>
          <cell r="W514" t="str">
            <v/>
          </cell>
          <cell r="X514">
            <v>0</v>
          </cell>
        </row>
        <row r="515">
          <cell r="B515" t="str">
            <v/>
          </cell>
          <cell r="C515">
            <v>0</v>
          </cell>
          <cell r="D515">
            <v>0</v>
          </cell>
          <cell r="E515" t="str">
            <v/>
          </cell>
          <cell r="F515">
            <v>0</v>
          </cell>
          <cell r="G515" t="str">
            <v/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 t="str">
            <v/>
          </cell>
          <cell r="N515">
            <v>0</v>
          </cell>
          <cell r="O515" t="str">
            <v/>
          </cell>
          <cell r="P515" t="str">
            <v/>
          </cell>
          <cell r="Q515">
            <v>0</v>
          </cell>
          <cell r="R515" t="str">
            <v/>
          </cell>
          <cell r="S515">
            <v>0</v>
          </cell>
          <cell r="T515" t="str">
            <v/>
          </cell>
          <cell r="U515" t="str">
            <v/>
          </cell>
          <cell r="V515">
            <v>0</v>
          </cell>
          <cell r="W515" t="str">
            <v/>
          </cell>
          <cell r="X515">
            <v>0</v>
          </cell>
        </row>
        <row r="516">
          <cell r="B516" t="str">
            <v/>
          </cell>
          <cell r="C516">
            <v>0</v>
          </cell>
          <cell r="D516">
            <v>0</v>
          </cell>
          <cell r="E516" t="str">
            <v/>
          </cell>
          <cell r="F516">
            <v>0</v>
          </cell>
          <cell r="G516" t="str">
            <v/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 t="str">
            <v/>
          </cell>
          <cell r="N516">
            <v>0</v>
          </cell>
          <cell r="O516" t="str">
            <v/>
          </cell>
          <cell r="P516" t="str">
            <v/>
          </cell>
          <cell r="Q516">
            <v>0</v>
          </cell>
          <cell r="R516" t="str">
            <v/>
          </cell>
          <cell r="S516">
            <v>0</v>
          </cell>
          <cell r="T516" t="str">
            <v/>
          </cell>
          <cell r="U516" t="str">
            <v/>
          </cell>
          <cell r="V516">
            <v>0</v>
          </cell>
          <cell r="W516" t="str">
            <v/>
          </cell>
          <cell r="X516">
            <v>0</v>
          </cell>
        </row>
        <row r="517">
          <cell r="B517" t="str">
            <v/>
          </cell>
          <cell r="C517">
            <v>0</v>
          </cell>
          <cell r="D517">
            <v>0</v>
          </cell>
          <cell r="E517" t="str">
            <v/>
          </cell>
          <cell r="F517">
            <v>0</v>
          </cell>
          <cell r="G517" t="str">
            <v/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 t="str">
            <v/>
          </cell>
          <cell r="N517">
            <v>0</v>
          </cell>
          <cell r="O517" t="str">
            <v/>
          </cell>
          <cell r="P517" t="str">
            <v/>
          </cell>
          <cell r="Q517">
            <v>0</v>
          </cell>
          <cell r="R517" t="str">
            <v/>
          </cell>
          <cell r="S517">
            <v>0</v>
          </cell>
          <cell r="T517" t="str">
            <v/>
          </cell>
          <cell r="U517" t="str">
            <v/>
          </cell>
          <cell r="V517">
            <v>0</v>
          </cell>
          <cell r="W517" t="str">
            <v/>
          </cell>
          <cell r="X517">
            <v>0</v>
          </cell>
        </row>
        <row r="518">
          <cell r="B518">
            <v>47</v>
          </cell>
          <cell r="C518" t="str">
            <v>CONSORCIO GAMA 034</v>
          </cell>
          <cell r="D518">
            <v>1</v>
          </cell>
          <cell r="E518">
            <v>11906883434</v>
          </cell>
          <cell r="F518">
            <v>16400113491</v>
          </cell>
          <cell r="G518">
            <v>2861302241</v>
          </cell>
          <cell r="H518">
            <v>8837287200</v>
          </cell>
          <cell r="I518">
            <v>7562826291</v>
          </cell>
          <cell r="J518">
            <v>1201050007</v>
          </cell>
          <cell r="K518">
            <v>100378600</v>
          </cell>
          <cell r="L518">
            <v>1</v>
          </cell>
          <cell r="M518">
            <v>3</v>
          </cell>
          <cell r="N518" t="str">
            <v xml:space="preserve"> </v>
          </cell>
          <cell r="O518">
            <v>0</v>
          </cell>
          <cell r="P518">
            <v>4167150295</v>
          </cell>
          <cell r="Q518">
            <v>4.1613511719889642</v>
          </cell>
          <cell r="R518" t="str">
            <v>HABIL</v>
          </cell>
          <cell r="S518">
            <v>0.53885524663287832</v>
          </cell>
          <cell r="T518" t="str">
            <v>HABIL</v>
          </cell>
          <cell r="U518">
            <v>0</v>
          </cell>
          <cell r="V518">
            <v>11.96519982346835</v>
          </cell>
          <cell r="W518" t="str">
            <v>HABIL</v>
          </cell>
          <cell r="X518" t="str">
            <v>HABIL</v>
          </cell>
        </row>
        <row r="519">
          <cell r="B519">
            <v>47.1</v>
          </cell>
          <cell r="C519" t="str">
            <v>GAMA INGENIEROS ARQUITECTOS S.A.S.</v>
          </cell>
          <cell r="D519">
            <v>0.8</v>
          </cell>
          <cell r="E519">
            <v>4948872434</v>
          </cell>
          <cell r="F519">
            <v>8319482491</v>
          </cell>
          <cell r="G519">
            <v>2757697241</v>
          </cell>
          <cell r="H519">
            <v>4401579200</v>
          </cell>
          <cell r="I519">
            <v>3917903291</v>
          </cell>
          <cell r="J519">
            <v>630027007</v>
          </cell>
          <cell r="K519">
            <v>52455600</v>
          </cell>
          <cell r="L519">
            <v>0</v>
          </cell>
          <cell r="M519" t="str">
            <v/>
          </cell>
          <cell r="N519" t="str">
            <v xml:space="preserve"> </v>
          </cell>
          <cell r="O519" t="str">
            <v/>
          </cell>
          <cell r="P519" t="str">
            <v/>
          </cell>
          <cell r="Q519">
            <v>0</v>
          </cell>
          <cell r="R519" t="str">
            <v/>
          </cell>
          <cell r="S519">
            <v>0</v>
          </cell>
          <cell r="T519" t="str">
            <v/>
          </cell>
          <cell r="U519" t="str">
            <v/>
          </cell>
          <cell r="V519">
            <v>0</v>
          </cell>
          <cell r="W519" t="str">
            <v/>
          </cell>
          <cell r="X519">
            <v>0</v>
          </cell>
        </row>
        <row r="520">
          <cell r="B520">
            <v>47.2</v>
          </cell>
          <cell r="C520" t="str">
            <v>JOSE GALAN GOMEZ</v>
          </cell>
          <cell r="D520">
            <v>0.2</v>
          </cell>
          <cell r="E520">
            <v>6958011000</v>
          </cell>
          <cell r="F520">
            <v>8080631000</v>
          </cell>
          <cell r="G520">
            <v>103605000</v>
          </cell>
          <cell r="H520">
            <v>4435708000</v>
          </cell>
          <cell r="I520">
            <v>3644923000</v>
          </cell>
          <cell r="J520">
            <v>571023000</v>
          </cell>
          <cell r="K520">
            <v>47923000</v>
          </cell>
          <cell r="L520">
            <v>0</v>
          </cell>
          <cell r="M520" t="str">
            <v/>
          </cell>
          <cell r="N520" t="str">
            <v xml:space="preserve"> </v>
          </cell>
          <cell r="O520" t="str">
            <v/>
          </cell>
          <cell r="P520" t="str">
            <v/>
          </cell>
          <cell r="Q520">
            <v>0</v>
          </cell>
          <cell r="R520" t="str">
            <v/>
          </cell>
          <cell r="S520">
            <v>0</v>
          </cell>
          <cell r="T520" t="str">
            <v/>
          </cell>
          <cell r="U520" t="str">
            <v/>
          </cell>
          <cell r="V520">
            <v>0</v>
          </cell>
          <cell r="W520" t="str">
            <v/>
          </cell>
          <cell r="X520">
            <v>0</v>
          </cell>
        </row>
        <row r="521">
          <cell r="B521" t="str">
            <v/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 t="str">
            <v/>
          </cell>
          <cell r="N521">
            <v>0</v>
          </cell>
          <cell r="O521" t="str">
            <v/>
          </cell>
          <cell r="P521" t="str">
            <v/>
          </cell>
          <cell r="Q521">
            <v>0</v>
          </cell>
          <cell r="R521" t="str">
            <v/>
          </cell>
          <cell r="S521">
            <v>0</v>
          </cell>
          <cell r="T521" t="str">
            <v/>
          </cell>
          <cell r="U521" t="str">
            <v/>
          </cell>
          <cell r="V521">
            <v>0</v>
          </cell>
          <cell r="W521" t="str">
            <v/>
          </cell>
          <cell r="X521">
            <v>0</v>
          </cell>
        </row>
        <row r="522">
          <cell r="B522" t="str">
            <v/>
          </cell>
          <cell r="C522">
            <v>0</v>
          </cell>
          <cell r="D522">
            <v>0</v>
          </cell>
          <cell r="E522" t="str">
            <v/>
          </cell>
          <cell r="F522">
            <v>0</v>
          </cell>
          <cell r="G522" t="str">
            <v/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 t="str">
            <v/>
          </cell>
          <cell r="N522">
            <v>0</v>
          </cell>
          <cell r="O522" t="str">
            <v/>
          </cell>
          <cell r="P522" t="str">
            <v/>
          </cell>
          <cell r="Q522">
            <v>0</v>
          </cell>
          <cell r="R522" t="str">
            <v/>
          </cell>
          <cell r="S522">
            <v>0</v>
          </cell>
          <cell r="T522" t="str">
            <v/>
          </cell>
          <cell r="U522" t="str">
            <v/>
          </cell>
          <cell r="V522">
            <v>0</v>
          </cell>
          <cell r="W522" t="str">
            <v/>
          </cell>
          <cell r="X522">
            <v>0</v>
          </cell>
        </row>
        <row r="523">
          <cell r="B523" t="str">
            <v/>
          </cell>
          <cell r="C523">
            <v>0</v>
          </cell>
          <cell r="D523">
            <v>0</v>
          </cell>
          <cell r="E523" t="str">
            <v/>
          </cell>
          <cell r="F523">
            <v>0</v>
          </cell>
          <cell r="G523" t="str">
            <v/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 t="str">
            <v/>
          </cell>
          <cell r="N523">
            <v>0</v>
          </cell>
          <cell r="O523" t="str">
            <v/>
          </cell>
          <cell r="P523" t="str">
            <v/>
          </cell>
          <cell r="Q523">
            <v>0</v>
          </cell>
          <cell r="R523" t="str">
            <v/>
          </cell>
          <cell r="S523">
            <v>0</v>
          </cell>
          <cell r="T523" t="str">
            <v/>
          </cell>
          <cell r="U523" t="str">
            <v/>
          </cell>
          <cell r="V523">
            <v>0</v>
          </cell>
          <cell r="W523" t="str">
            <v/>
          </cell>
          <cell r="X523">
            <v>0</v>
          </cell>
        </row>
        <row r="524">
          <cell r="B524" t="str">
            <v/>
          </cell>
          <cell r="C524">
            <v>0</v>
          </cell>
          <cell r="D524">
            <v>0</v>
          </cell>
          <cell r="E524" t="str">
            <v/>
          </cell>
          <cell r="F524">
            <v>0</v>
          </cell>
          <cell r="G524" t="str">
            <v/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 t="str">
            <v/>
          </cell>
          <cell r="N524">
            <v>0</v>
          </cell>
          <cell r="O524" t="str">
            <v/>
          </cell>
          <cell r="P524" t="str">
            <v/>
          </cell>
          <cell r="Q524">
            <v>0</v>
          </cell>
          <cell r="R524" t="str">
            <v/>
          </cell>
          <cell r="S524">
            <v>0</v>
          </cell>
          <cell r="T524" t="str">
            <v/>
          </cell>
          <cell r="U524" t="str">
            <v/>
          </cell>
          <cell r="V524">
            <v>0</v>
          </cell>
          <cell r="W524" t="str">
            <v/>
          </cell>
          <cell r="X524">
            <v>0</v>
          </cell>
        </row>
        <row r="525">
          <cell r="B525" t="str">
            <v/>
          </cell>
          <cell r="C525">
            <v>0</v>
          </cell>
          <cell r="D525">
            <v>0</v>
          </cell>
          <cell r="E525" t="str">
            <v/>
          </cell>
          <cell r="F525">
            <v>0</v>
          </cell>
          <cell r="G525" t="str">
            <v/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 t="str">
            <v/>
          </cell>
          <cell r="N525">
            <v>0</v>
          </cell>
          <cell r="O525" t="str">
            <v/>
          </cell>
          <cell r="P525" t="str">
            <v/>
          </cell>
          <cell r="Q525">
            <v>0</v>
          </cell>
          <cell r="R525" t="str">
            <v/>
          </cell>
          <cell r="S525">
            <v>0</v>
          </cell>
          <cell r="T525" t="str">
            <v/>
          </cell>
          <cell r="U525" t="str">
            <v/>
          </cell>
          <cell r="V525">
            <v>0</v>
          </cell>
          <cell r="W525" t="str">
            <v/>
          </cell>
          <cell r="X525">
            <v>0</v>
          </cell>
        </row>
        <row r="526">
          <cell r="B526" t="str">
            <v/>
          </cell>
          <cell r="C526">
            <v>0</v>
          </cell>
          <cell r="D526">
            <v>0</v>
          </cell>
          <cell r="E526" t="str">
            <v/>
          </cell>
          <cell r="F526">
            <v>0</v>
          </cell>
          <cell r="G526" t="str">
            <v/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 t="str">
            <v/>
          </cell>
          <cell r="N526">
            <v>0</v>
          </cell>
          <cell r="O526" t="str">
            <v/>
          </cell>
          <cell r="P526" t="str">
            <v/>
          </cell>
          <cell r="Q526">
            <v>0</v>
          </cell>
          <cell r="R526" t="str">
            <v/>
          </cell>
          <cell r="S526">
            <v>0</v>
          </cell>
          <cell r="T526" t="str">
            <v/>
          </cell>
          <cell r="U526" t="str">
            <v/>
          </cell>
          <cell r="V526">
            <v>0</v>
          </cell>
          <cell r="W526" t="str">
            <v/>
          </cell>
          <cell r="X526">
            <v>0</v>
          </cell>
        </row>
        <row r="527">
          <cell r="B527" t="str">
            <v/>
          </cell>
          <cell r="C527">
            <v>0</v>
          </cell>
          <cell r="D527">
            <v>0</v>
          </cell>
          <cell r="E527" t="str">
            <v/>
          </cell>
          <cell r="F527">
            <v>0</v>
          </cell>
          <cell r="G527" t="str">
            <v/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 t="str">
            <v/>
          </cell>
          <cell r="N527">
            <v>0</v>
          </cell>
          <cell r="O527" t="str">
            <v/>
          </cell>
          <cell r="P527" t="str">
            <v/>
          </cell>
          <cell r="Q527">
            <v>0</v>
          </cell>
          <cell r="R527" t="str">
            <v/>
          </cell>
          <cell r="S527">
            <v>0</v>
          </cell>
          <cell r="T527" t="str">
            <v/>
          </cell>
          <cell r="U527" t="str">
            <v/>
          </cell>
          <cell r="V527">
            <v>0</v>
          </cell>
          <cell r="W527" t="str">
            <v/>
          </cell>
          <cell r="X527">
            <v>0</v>
          </cell>
        </row>
        <row r="528">
          <cell r="B528" t="str">
            <v/>
          </cell>
          <cell r="C528">
            <v>0</v>
          </cell>
          <cell r="D528">
            <v>0</v>
          </cell>
          <cell r="E528" t="str">
            <v/>
          </cell>
          <cell r="F528">
            <v>0</v>
          </cell>
          <cell r="G528" t="str">
            <v/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 t="str">
            <v/>
          </cell>
          <cell r="N528">
            <v>0</v>
          </cell>
          <cell r="O528" t="str">
            <v/>
          </cell>
          <cell r="P528" t="str">
            <v/>
          </cell>
          <cell r="Q528">
            <v>0</v>
          </cell>
          <cell r="R528" t="str">
            <v/>
          </cell>
          <cell r="S528">
            <v>0</v>
          </cell>
          <cell r="T528" t="str">
            <v/>
          </cell>
          <cell r="U528" t="str">
            <v/>
          </cell>
          <cell r="V528">
            <v>0</v>
          </cell>
          <cell r="W528" t="str">
            <v/>
          </cell>
          <cell r="X528">
            <v>0</v>
          </cell>
        </row>
        <row r="529">
          <cell r="B529">
            <v>48</v>
          </cell>
          <cell r="C529">
            <v>0</v>
          </cell>
          <cell r="D529" t="str">
            <v/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1</v>
          </cell>
          <cell r="M529">
            <v>3</v>
          </cell>
          <cell r="N529" t="str">
            <v xml:space="preserve"> </v>
          </cell>
          <cell r="O529">
            <v>0</v>
          </cell>
          <cell r="P529">
            <v>4167150295</v>
          </cell>
          <cell r="Q529" t="e">
            <v>#DIV/0!</v>
          </cell>
          <cell r="R529" t="e">
            <v>#DIV/0!</v>
          </cell>
          <cell r="S529" t="e">
            <v>#DIV/0!</v>
          </cell>
          <cell r="T529" t="e">
            <v>#DIV/0!</v>
          </cell>
          <cell r="U529">
            <v>0</v>
          </cell>
          <cell r="V529" t="e">
            <v>#DIV/0!</v>
          </cell>
          <cell r="W529" t="e">
            <v>#DIV/0!</v>
          </cell>
          <cell r="X529" t="e">
            <v>#DIV/0!</v>
          </cell>
        </row>
        <row r="530">
          <cell r="B530" t="str">
            <v/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 t="str">
            <v/>
          </cell>
          <cell r="N530" t="str">
            <v xml:space="preserve"> </v>
          </cell>
          <cell r="O530" t="str">
            <v/>
          </cell>
          <cell r="P530" t="str">
            <v/>
          </cell>
          <cell r="Q530">
            <v>0</v>
          </cell>
          <cell r="R530" t="str">
            <v/>
          </cell>
          <cell r="S530">
            <v>0</v>
          </cell>
          <cell r="T530" t="str">
            <v/>
          </cell>
          <cell r="U530" t="str">
            <v/>
          </cell>
          <cell r="V530">
            <v>0</v>
          </cell>
          <cell r="W530" t="str">
            <v/>
          </cell>
          <cell r="X530">
            <v>0</v>
          </cell>
        </row>
        <row r="531">
          <cell r="B531" t="str">
            <v/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 t="str">
            <v/>
          </cell>
          <cell r="N531" t="str">
            <v xml:space="preserve"> </v>
          </cell>
          <cell r="O531" t="str">
            <v/>
          </cell>
          <cell r="P531" t="str">
            <v/>
          </cell>
          <cell r="Q531">
            <v>0</v>
          </cell>
          <cell r="R531" t="str">
            <v/>
          </cell>
          <cell r="S531">
            <v>0</v>
          </cell>
          <cell r="T531" t="str">
            <v/>
          </cell>
          <cell r="U531" t="str">
            <v/>
          </cell>
          <cell r="V531">
            <v>0</v>
          </cell>
          <cell r="W531" t="str">
            <v/>
          </cell>
          <cell r="X531">
            <v>0</v>
          </cell>
        </row>
        <row r="532">
          <cell r="B532" t="str">
            <v/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 t="str">
            <v/>
          </cell>
          <cell r="N532">
            <v>0</v>
          </cell>
          <cell r="O532" t="str">
            <v/>
          </cell>
          <cell r="P532" t="str">
            <v/>
          </cell>
          <cell r="Q532">
            <v>0</v>
          </cell>
          <cell r="R532" t="str">
            <v/>
          </cell>
          <cell r="S532">
            <v>0</v>
          </cell>
          <cell r="T532" t="str">
            <v/>
          </cell>
          <cell r="U532" t="str">
            <v/>
          </cell>
          <cell r="V532">
            <v>0</v>
          </cell>
          <cell r="W532" t="str">
            <v/>
          </cell>
          <cell r="X532">
            <v>0</v>
          </cell>
        </row>
        <row r="533">
          <cell r="B533" t="str">
            <v/>
          </cell>
          <cell r="C533">
            <v>0</v>
          </cell>
          <cell r="D533">
            <v>0</v>
          </cell>
          <cell r="E533" t="str">
            <v/>
          </cell>
          <cell r="F533">
            <v>0</v>
          </cell>
          <cell r="G533" t="str">
            <v/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 t="str">
            <v/>
          </cell>
          <cell r="N533">
            <v>0</v>
          </cell>
          <cell r="O533" t="str">
            <v/>
          </cell>
          <cell r="P533" t="str">
            <v/>
          </cell>
          <cell r="Q533">
            <v>0</v>
          </cell>
          <cell r="R533" t="str">
            <v/>
          </cell>
          <cell r="S533">
            <v>0</v>
          </cell>
          <cell r="T533" t="str">
            <v/>
          </cell>
          <cell r="U533" t="str">
            <v/>
          </cell>
          <cell r="V533">
            <v>0</v>
          </cell>
          <cell r="W533" t="str">
            <v/>
          </cell>
          <cell r="X533">
            <v>0</v>
          </cell>
        </row>
        <row r="534">
          <cell r="B534" t="str">
            <v/>
          </cell>
          <cell r="C534">
            <v>0</v>
          </cell>
          <cell r="D534">
            <v>0</v>
          </cell>
          <cell r="E534" t="str">
            <v/>
          </cell>
          <cell r="F534">
            <v>0</v>
          </cell>
          <cell r="G534" t="str">
            <v/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 t="str">
            <v/>
          </cell>
          <cell r="N534">
            <v>0</v>
          </cell>
          <cell r="O534" t="str">
            <v/>
          </cell>
          <cell r="P534" t="str">
            <v/>
          </cell>
          <cell r="Q534">
            <v>0</v>
          </cell>
          <cell r="R534" t="str">
            <v/>
          </cell>
          <cell r="S534">
            <v>0</v>
          </cell>
          <cell r="T534" t="str">
            <v/>
          </cell>
          <cell r="U534" t="str">
            <v/>
          </cell>
          <cell r="V534">
            <v>0</v>
          </cell>
          <cell r="W534" t="str">
            <v/>
          </cell>
          <cell r="X534">
            <v>0</v>
          </cell>
        </row>
        <row r="535">
          <cell r="B535" t="str">
            <v/>
          </cell>
          <cell r="C535">
            <v>0</v>
          </cell>
          <cell r="D535">
            <v>0</v>
          </cell>
          <cell r="E535" t="str">
            <v/>
          </cell>
          <cell r="F535">
            <v>0</v>
          </cell>
          <cell r="G535" t="str">
            <v/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 t="str">
            <v/>
          </cell>
          <cell r="N535">
            <v>0</v>
          </cell>
          <cell r="O535" t="str">
            <v/>
          </cell>
          <cell r="P535" t="str">
            <v/>
          </cell>
          <cell r="Q535">
            <v>0</v>
          </cell>
          <cell r="R535" t="str">
            <v/>
          </cell>
          <cell r="S535">
            <v>0</v>
          </cell>
          <cell r="T535" t="str">
            <v/>
          </cell>
          <cell r="U535" t="str">
            <v/>
          </cell>
          <cell r="V535">
            <v>0</v>
          </cell>
          <cell r="W535" t="str">
            <v/>
          </cell>
          <cell r="X535">
            <v>0</v>
          </cell>
        </row>
        <row r="536">
          <cell r="B536" t="str">
            <v/>
          </cell>
          <cell r="C536">
            <v>0</v>
          </cell>
          <cell r="D536">
            <v>0</v>
          </cell>
          <cell r="E536" t="str">
            <v/>
          </cell>
          <cell r="F536">
            <v>0</v>
          </cell>
          <cell r="G536" t="str">
            <v/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 t="str">
            <v/>
          </cell>
          <cell r="N536">
            <v>0</v>
          </cell>
          <cell r="O536" t="str">
            <v/>
          </cell>
          <cell r="P536" t="str">
            <v/>
          </cell>
          <cell r="Q536">
            <v>0</v>
          </cell>
          <cell r="R536" t="str">
            <v/>
          </cell>
          <cell r="S536">
            <v>0</v>
          </cell>
          <cell r="T536" t="str">
            <v/>
          </cell>
          <cell r="U536" t="str">
            <v/>
          </cell>
          <cell r="V536">
            <v>0</v>
          </cell>
          <cell r="W536" t="str">
            <v/>
          </cell>
          <cell r="X536">
            <v>0</v>
          </cell>
        </row>
        <row r="537">
          <cell r="B537" t="str">
            <v/>
          </cell>
          <cell r="C537">
            <v>0</v>
          </cell>
          <cell r="D537">
            <v>0</v>
          </cell>
          <cell r="E537" t="str">
            <v/>
          </cell>
          <cell r="F537">
            <v>0</v>
          </cell>
          <cell r="G537" t="str">
            <v/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 t="str">
            <v/>
          </cell>
          <cell r="N537">
            <v>0</v>
          </cell>
          <cell r="O537" t="str">
            <v/>
          </cell>
          <cell r="P537" t="str">
            <v/>
          </cell>
          <cell r="Q537">
            <v>0</v>
          </cell>
          <cell r="R537" t="str">
            <v/>
          </cell>
          <cell r="S537">
            <v>0</v>
          </cell>
          <cell r="T537" t="str">
            <v/>
          </cell>
          <cell r="U537" t="str">
            <v/>
          </cell>
          <cell r="V537">
            <v>0</v>
          </cell>
          <cell r="W537" t="str">
            <v/>
          </cell>
          <cell r="X537">
            <v>0</v>
          </cell>
        </row>
        <row r="538">
          <cell r="B538" t="str">
            <v/>
          </cell>
          <cell r="C538">
            <v>0</v>
          </cell>
          <cell r="D538">
            <v>0</v>
          </cell>
          <cell r="E538" t="str">
            <v/>
          </cell>
          <cell r="F538">
            <v>0</v>
          </cell>
          <cell r="G538" t="str">
            <v/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 t="str">
            <v/>
          </cell>
          <cell r="N538">
            <v>0</v>
          </cell>
          <cell r="O538" t="str">
            <v/>
          </cell>
          <cell r="P538" t="str">
            <v/>
          </cell>
          <cell r="Q538">
            <v>0</v>
          </cell>
          <cell r="R538" t="str">
            <v/>
          </cell>
          <cell r="S538">
            <v>0</v>
          </cell>
          <cell r="T538" t="str">
            <v/>
          </cell>
          <cell r="U538" t="str">
            <v/>
          </cell>
          <cell r="V538">
            <v>0</v>
          </cell>
          <cell r="W538" t="str">
            <v/>
          </cell>
          <cell r="X538">
            <v>0</v>
          </cell>
        </row>
        <row r="539">
          <cell r="B539" t="str">
            <v/>
          </cell>
          <cell r="C539">
            <v>0</v>
          </cell>
          <cell r="D539">
            <v>0</v>
          </cell>
          <cell r="E539" t="str">
            <v/>
          </cell>
          <cell r="F539">
            <v>0</v>
          </cell>
          <cell r="G539" t="str">
            <v/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 t="str">
            <v/>
          </cell>
          <cell r="N539">
            <v>0</v>
          </cell>
          <cell r="O539" t="str">
            <v/>
          </cell>
          <cell r="P539" t="str">
            <v/>
          </cell>
          <cell r="Q539">
            <v>0</v>
          </cell>
          <cell r="R539" t="str">
            <v/>
          </cell>
          <cell r="S539">
            <v>0</v>
          </cell>
          <cell r="T539" t="str">
            <v/>
          </cell>
          <cell r="U539" t="str">
            <v/>
          </cell>
          <cell r="V539">
            <v>0</v>
          </cell>
          <cell r="W539" t="str">
            <v/>
          </cell>
          <cell r="X539">
            <v>0</v>
          </cell>
        </row>
        <row r="540">
          <cell r="B540">
            <v>49</v>
          </cell>
          <cell r="C540">
            <v>0</v>
          </cell>
          <cell r="D540" t="str">
            <v/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1</v>
          </cell>
          <cell r="M540">
            <v>3</v>
          </cell>
          <cell r="N540" t="str">
            <v xml:space="preserve"> </v>
          </cell>
          <cell r="O540">
            <v>0</v>
          </cell>
          <cell r="P540">
            <v>4167150295</v>
          </cell>
          <cell r="Q540" t="e">
            <v>#DIV/0!</v>
          </cell>
          <cell r="R540" t="e">
            <v>#DIV/0!</v>
          </cell>
          <cell r="S540" t="e">
            <v>#DIV/0!</v>
          </cell>
          <cell r="T540" t="e">
            <v>#DIV/0!</v>
          </cell>
          <cell r="U540">
            <v>0</v>
          </cell>
          <cell r="V540" t="e">
            <v>#DIV/0!</v>
          </cell>
          <cell r="W540" t="e">
            <v>#DIV/0!</v>
          </cell>
          <cell r="X540" t="e">
            <v>#DIV/0!</v>
          </cell>
        </row>
        <row r="541">
          <cell r="B541" t="str">
            <v/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 t="str">
            <v/>
          </cell>
          <cell r="N541" t="str">
            <v xml:space="preserve"> </v>
          </cell>
          <cell r="O541" t="str">
            <v/>
          </cell>
          <cell r="P541" t="str">
            <v/>
          </cell>
          <cell r="Q541">
            <v>0</v>
          </cell>
          <cell r="R541" t="str">
            <v/>
          </cell>
          <cell r="S541">
            <v>0</v>
          </cell>
          <cell r="T541" t="str">
            <v/>
          </cell>
          <cell r="U541" t="str">
            <v/>
          </cell>
          <cell r="V541">
            <v>0</v>
          </cell>
          <cell r="W541" t="str">
            <v/>
          </cell>
          <cell r="X541">
            <v>0</v>
          </cell>
        </row>
        <row r="542">
          <cell r="B542" t="str">
            <v/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 t="str">
            <v/>
          </cell>
          <cell r="N542" t="str">
            <v xml:space="preserve"> </v>
          </cell>
          <cell r="O542" t="str">
            <v/>
          </cell>
          <cell r="P542" t="str">
            <v/>
          </cell>
          <cell r="Q542">
            <v>0</v>
          </cell>
          <cell r="R542" t="str">
            <v/>
          </cell>
          <cell r="S542">
            <v>0</v>
          </cell>
          <cell r="T542" t="str">
            <v/>
          </cell>
          <cell r="U542" t="str">
            <v/>
          </cell>
          <cell r="V542">
            <v>0</v>
          </cell>
          <cell r="W542" t="str">
            <v/>
          </cell>
          <cell r="X542">
            <v>0</v>
          </cell>
        </row>
        <row r="543">
          <cell r="B543" t="str">
            <v/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 t="str">
            <v/>
          </cell>
          <cell r="N543">
            <v>0</v>
          </cell>
          <cell r="O543" t="str">
            <v/>
          </cell>
          <cell r="P543" t="str">
            <v/>
          </cell>
          <cell r="Q543">
            <v>0</v>
          </cell>
          <cell r="R543" t="str">
            <v/>
          </cell>
          <cell r="S543">
            <v>0</v>
          </cell>
          <cell r="T543" t="str">
            <v/>
          </cell>
          <cell r="U543" t="str">
            <v/>
          </cell>
          <cell r="V543">
            <v>0</v>
          </cell>
          <cell r="W543" t="str">
            <v/>
          </cell>
          <cell r="X543">
            <v>0</v>
          </cell>
        </row>
        <row r="544">
          <cell r="B544" t="str">
            <v/>
          </cell>
          <cell r="C544">
            <v>0</v>
          </cell>
          <cell r="D544">
            <v>0</v>
          </cell>
          <cell r="E544" t="str">
            <v/>
          </cell>
          <cell r="F544">
            <v>0</v>
          </cell>
          <cell r="G544" t="str">
            <v/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 t="str">
            <v/>
          </cell>
          <cell r="N544">
            <v>0</v>
          </cell>
          <cell r="O544" t="str">
            <v/>
          </cell>
          <cell r="P544" t="str">
            <v/>
          </cell>
          <cell r="Q544">
            <v>0</v>
          </cell>
          <cell r="R544" t="str">
            <v/>
          </cell>
          <cell r="S544">
            <v>0</v>
          </cell>
          <cell r="T544" t="str">
            <v/>
          </cell>
          <cell r="U544" t="str">
            <v/>
          </cell>
          <cell r="V544">
            <v>0</v>
          </cell>
          <cell r="W544" t="str">
            <v/>
          </cell>
          <cell r="X544">
            <v>0</v>
          </cell>
        </row>
        <row r="545">
          <cell r="B545" t="str">
            <v/>
          </cell>
          <cell r="C545">
            <v>0</v>
          </cell>
          <cell r="D545">
            <v>0</v>
          </cell>
          <cell r="E545" t="str">
            <v/>
          </cell>
          <cell r="F545">
            <v>0</v>
          </cell>
          <cell r="G545" t="str">
            <v/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 t="str">
            <v/>
          </cell>
          <cell r="N545">
            <v>0</v>
          </cell>
          <cell r="O545" t="str">
            <v/>
          </cell>
          <cell r="P545" t="str">
            <v/>
          </cell>
          <cell r="Q545">
            <v>0</v>
          </cell>
          <cell r="R545" t="str">
            <v/>
          </cell>
          <cell r="S545">
            <v>0</v>
          </cell>
          <cell r="T545" t="str">
            <v/>
          </cell>
          <cell r="U545" t="str">
            <v/>
          </cell>
          <cell r="V545">
            <v>0</v>
          </cell>
          <cell r="W545" t="str">
            <v/>
          </cell>
          <cell r="X545">
            <v>0</v>
          </cell>
        </row>
        <row r="546">
          <cell r="B546" t="str">
            <v/>
          </cell>
          <cell r="C546">
            <v>0</v>
          </cell>
          <cell r="D546">
            <v>0</v>
          </cell>
          <cell r="E546" t="str">
            <v/>
          </cell>
          <cell r="F546">
            <v>0</v>
          </cell>
          <cell r="G546" t="str">
            <v/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 t="str">
            <v/>
          </cell>
          <cell r="N546">
            <v>0</v>
          </cell>
          <cell r="O546" t="str">
            <v/>
          </cell>
          <cell r="P546" t="str">
            <v/>
          </cell>
          <cell r="Q546">
            <v>0</v>
          </cell>
          <cell r="R546" t="str">
            <v/>
          </cell>
          <cell r="S546">
            <v>0</v>
          </cell>
          <cell r="T546" t="str">
            <v/>
          </cell>
          <cell r="U546" t="str">
            <v/>
          </cell>
          <cell r="V546">
            <v>0</v>
          </cell>
          <cell r="W546" t="str">
            <v/>
          </cell>
          <cell r="X546">
            <v>0</v>
          </cell>
        </row>
        <row r="547">
          <cell r="B547" t="str">
            <v/>
          </cell>
          <cell r="C547">
            <v>0</v>
          </cell>
          <cell r="D547">
            <v>0</v>
          </cell>
          <cell r="E547" t="str">
            <v/>
          </cell>
          <cell r="F547">
            <v>0</v>
          </cell>
          <cell r="G547" t="str">
            <v/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 t="str">
            <v/>
          </cell>
          <cell r="N547">
            <v>0</v>
          </cell>
          <cell r="O547" t="str">
            <v/>
          </cell>
          <cell r="P547" t="str">
            <v/>
          </cell>
          <cell r="Q547">
            <v>0</v>
          </cell>
          <cell r="R547" t="str">
            <v/>
          </cell>
          <cell r="S547">
            <v>0</v>
          </cell>
          <cell r="T547" t="str">
            <v/>
          </cell>
          <cell r="U547" t="str">
            <v/>
          </cell>
          <cell r="V547">
            <v>0</v>
          </cell>
          <cell r="W547" t="str">
            <v/>
          </cell>
          <cell r="X547">
            <v>0</v>
          </cell>
        </row>
        <row r="548">
          <cell r="B548" t="str">
            <v/>
          </cell>
          <cell r="C548">
            <v>0</v>
          </cell>
          <cell r="D548">
            <v>0</v>
          </cell>
          <cell r="E548" t="str">
            <v/>
          </cell>
          <cell r="F548">
            <v>0</v>
          </cell>
          <cell r="G548" t="str">
            <v/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 t="str">
            <v/>
          </cell>
          <cell r="N548">
            <v>0</v>
          </cell>
          <cell r="O548" t="str">
            <v/>
          </cell>
          <cell r="P548" t="str">
            <v/>
          </cell>
          <cell r="Q548">
            <v>0</v>
          </cell>
          <cell r="R548" t="str">
            <v/>
          </cell>
          <cell r="S548">
            <v>0</v>
          </cell>
          <cell r="T548" t="str">
            <v/>
          </cell>
          <cell r="U548" t="str">
            <v/>
          </cell>
          <cell r="V548">
            <v>0</v>
          </cell>
          <cell r="W548" t="str">
            <v/>
          </cell>
          <cell r="X548">
            <v>0</v>
          </cell>
        </row>
        <row r="549">
          <cell r="B549" t="str">
            <v/>
          </cell>
          <cell r="C549">
            <v>0</v>
          </cell>
          <cell r="D549">
            <v>0</v>
          </cell>
          <cell r="E549" t="str">
            <v/>
          </cell>
          <cell r="F549">
            <v>0</v>
          </cell>
          <cell r="G549" t="str">
            <v/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 t="str">
            <v/>
          </cell>
          <cell r="N549">
            <v>0</v>
          </cell>
          <cell r="O549" t="str">
            <v/>
          </cell>
          <cell r="P549" t="str">
            <v/>
          </cell>
          <cell r="Q549">
            <v>0</v>
          </cell>
          <cell r="R549" t="str">
            <v/>
          </cell>
          <cell r="S549">
            <v>0</v>
          </cell>
          <cell r="T549" t="str">
            <v/>
          </cell>
          <cell r="U549" t="str">
            <v/>
          </cell>
          <cell r="V549">
            <v>0</v>
          </cell>
          <cell r="W549" t="str">
            <v/>
          </cell>
          <cell r="X549">
            <v>0</v>
          </cell>
        </row>
        <row r="550">
          <cell r="B550" t="str">
            <v/>
          </cell>
          <cell r="C550">
            <v>0</v>
          </cell>
          <cell r="D550">
            <v>0</v>
          </cell>
          <cell r="E550" t="str">
            <v/>
          </cell>
          <cell r="F550">
            <v>0</v>
          </cell>
          <cell r="G550" t="str">
            <v/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 t="str">
            <v/>
          </cell>
          <cell r="N550">
            <v>0</v>
          </cell>
          <cell r="O550" t="str">
            <v/>
          </cell>
          <cell r="P550" t="str">
            <v/>
          </cell>
          <cell r="Q550">
            <v>0</v>
          </cell>
          <cell r="R550" t="str">
            <v/>
          </cell>
          <cell r="S550">
            <v>0</v>
          </cell>
          <cell r="T550" t="str">
            <v/>
          </cell>
          <cell r="U550" t="str">
            <v/>
          </cell>
          <cell r="V550">
            <v>0</v>
          </cell>
          <cell r="W550" t="str">
            <v/>
          </cell>
          <cell r="X550">
            <v>0</v>
          </cell>
        </row>
        <row r="551">
          <cell r="B551">
            <v>50</v>
          </cell>
          <cell r="C551">
            <v>0</v>
          </cell>
          <cell r="D551" t="str">
            <v/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1</v>
          </cell>
          <cell r="M551">
            <v>3</v>
          </cell>
          <cell r="N551" t="str">
            <v xml:space="preserve"> </v>
          </cell>
          <cell r="O551">
            <v>0</v>
          </cell>
          <cell r="P551">
            <v>4167150295</v>
          </cell>
          <cell r="Q551" t="e">
            <v>#DIV/0!</v>
          </cell>
          <cell r="R551" t="e">
            <v>#DIV/0!</v>
          </cell>
          <cell r="S551" t="e">
            <v>#DIV/0!</v>
          </cell>
          <cell r="T551" t="e">
            <v>#DIV/0!</v>
          </cell>
          <cell r="U551">
            <v>0</v>
          </cell>
          <cell r="V551" t="e">
            <v>#DIV/0!</v>
          </cell>
          <cell r="W551" t="e">
            <v>#DIV/0!</v>
          </cell>
          <cell r="X551" t="e">
            <v>#DIV/0!</v>
          </cell>
        </row>
        <row r="552">
          <cell r="B552" t="str">
            <v/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 t="str">
            <v/>
          </cell>
          <cell r="N552" t="str">
            <v xml:space="preserve"> </v>
          </cell>
          <cell r="O552" t="str">
            <v/>
          </cell>
          <cell r="P552" t="str">
            <v/>
          </cell>
          <cell r="Q552">
            <v>0</v>
          </cell>
          <cell r="R552" t="str">
            <v/>
          </cell>
          <cell r="S552">
            <v>0</v>
          </cell>
          <cell r="T552" t="str">
            <v/>
          </cell>
          <cell r="U552" t="str">
            <v/>
          </cell>
          <cell r="V552">
            <v>0</v>
          </cell>
          <cell r="W552" t="str">
            <v/>
          </cell>
          <cell r="X552">
            <v>0</v>
          </cell>
        </row>
        <row r="553">
          <cell r="B553" t="str">
            <v/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 t="str">
            <v/>
          </cell>
          <cell r="N553" t="str">
            <v xml:space="preserve"> </v>
          </cell>
          <cell r="O553" t="str">
            <v/>
          </cell>
          <cell r="P553" t="str">
            <v/>
          </cell>
          <cell r="Q553">
            <v>0</v>
          </cell>
          <cell r="R553" t="str">
            <v/>
          </cell>
          <cell r="S553">
            <v>0</v>
          </cell>
          <cell r="T553" t="str">
            <v/>
          </cell>
          <cell r="U553" t="str">
            <v/>
          </cell>
          <cell r="V553">
            <v>0</v>
          </cell>
          <cell r="W553" t="str">
            <v/>
          </cell>
          <cell r="X553">
            <v>0</v>
          </cell>
        </row>
        <row r="554">
          <cell r="B554" t="str">
            <v/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 t="str">
            <v/>
          </cell>
          <cell r="N554">
            <v>0</v>
          </cell>
          <cell r="O554" t="str">
            <v/>
          </cell>
          <cell r="P554" t="str">
            <v/>
          </cell>
          <cell r="Q554">
            <v>0</v>
          </cell>
          <cell r="R554" t="str">
            <v/>
          </cell>
          <cell r="S554">
            <v>0</v>
          </cell>
          <cell r="T554" t="str">
            <v/>
          </cell>
          <cell r="U554" t="str">
            <v/>
          </cell>
          <cell r="V554">
            <v>0</v>
          </cell>
          <cell r="W554" t="str">
            <v/>
          </cell>
          <cell r="X554">
            <v>0</v>
          </cell>
        </row>
        <row r="555">
          <cell r="B555" t="str">
            <v/>
          </cell>
          <cell r="C555">
            <v>0</v>
          </cell>
          <cell r="D555">
            <v>0</v>
          </cell>
          <cell r="E555" t="str">
            <v/>
          </cell>
          <cell r="F555">
            <v>0</v>
          </cell>
          <cell r="G555" t="str">
            <v/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 t="str">
            <v/>
          </cell>
          <cell r="N555">
            <v>0</v>
          </cell>
          <cell r="O555" t="str">
            <v/>
          </cell>
          <cell r="P555" t="str">
            <v/>
          </cell>
          <cell r="Q555">
            <v>0</v>
          </cell>
          <cell r="R555" t="str">
            <v/>
          </cell>
          <cell r="S555">
            <v>0</v>
          </cell>
          <cell r="T555" t="str">
            <v/>
          </cell>
          <cell r="U555" t="str">
            <v/>
          </cell>
          <cell r="V555">
            <v>0</v>
          </cell>
          <cell r="W555" t="str">
            <v/>
          </cell>
          <cell r="X555">
            <v>0</v>
          </cell>
        </row>
        <row r="556">
          <cell r="B556" t="str">
            <v/>
          </cell>
          <cell r="C556">
            <v>0</v>
          </cell>
          <cell r="D556">
            <v>0</v>
          </cell>
          <cell r="E556" t="str">
            <v/>
          </cell>
          <cell r="F556">
            <v>0</v>
          </cell>
          <cell r="G556" t="str">
            <v/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 t="str">
            <v/>
          </cell>
          <cell r="N556">
            <v>0</v>
          </cell>
          <cell r="O556" t="str">
            <v/>
          </cell>
          <cell r="P556" t="str">
            <v/>
          </cell>
          <cell r="Q556">
            <v>0</v>
          </cell>
          <cell r="R556" t="str">
            <v/>
          </cell>
          <cell r="S556">
            <v>0</v>
          </cell>
          <cell r="T556" t="str">
            <v/>
          </cell>
          <cell r="U556" t="str">
            <v/>
          </cell>
          <cell r="V556">
            <v>0</v>
          </cell>
          <cell r="W556" t="str">
            <v/>
          </cell>
          <cell r="X556">
            <v>0</v>
          </cell>
        </row>
        <row r="557">
          <cell r="B557" t="str">
            <v/>
          </cell>
          <cell r="C557">
            <v>0</v>
          </cell>
          <cell r="D557">
            <v>0</v>
          </cell>
          <cell r="E557" t="str">
            <v/>
          </cell>
          <cell r="F557">
            <v>0</v>
          </cell>
          <cell r="G557" t="str">
            <v/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 t="str">
            <v/>
          </cell>
          <cell r="N557">
            <v>0</v>
          </cell>
          <cell r="O557" t="str">
            <v/>
          </cell>
          <cell r="P557" t="str">
            <v/>
          </cell>
          <cell r="Q557">
            <v>0</v>
          </cell>
          <cell r="R557" t="str">
            <v/>
          </cell>
          <cell r="S557">
            <v>0</v>
          </cell>
          <cell r="T557" t="str">
            <v/>
          </cell>
          <cell r="U557" t="str">
            <v/>
          </cell>
          <cell r="V557">
            <v>0</v>
          </cell>
          <cell r="W557" t="str">
            <v/>
          </cell>
          <cell r="X557">
            <v>0</v>
          </cell>
        </row>
        <row r="558">
          <cell r="B558" t="str">
            <v/>
          </cell>
          <cell r="C558">
            <v>0</v>
          </cell>
          <cell r="D558">
            <v>0</v>
          </cell>
          <cell r="E558" t="str">
            <v/>
          </cell>
          <cell r="F558">
            <v>0</v>
          </cell>
          <cell r="G558" t="str">
            <v/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 t="str">
            <v/>
          </cell>
          <cell r="N558">
            <v>0</v>
          </cell>
          <cell r="O558" t="str">
            <v/>
          </cell>
          <cell r="P558" t="str">
            <v/>
          </cell>
          <cell r="Q558">
            <v>0</v>
          </cell>
          <cell r="R558" t="str">
            <v/>
          </cell>
          <cell r="S558">
            <v>0</v>
          </cell>
          <cell r="T558" t="str">
            <v/>
          </cell>
          <cell r="U558" t="str">
            <v/>
          </cell>
          <cell r="V558">
            <v>0</v>
          </cell>
          <cell r="W558" t="str">
            <v/>
          </cell>
          <cell r="X558">
            <v>0</v>
          </cell>
        </row>
        <row r="559">
          <cell r="B559" t="str">
            <v/>
          </cell>
          <cell r="C559">
            <v>0</v>
          </cell>
          <cell r="D559">
            <v>0</v>
          </cell>
          <cell r="E559" t="str">
            <v/>
          </cell>
          <cell r="F559">
            <v>0</v>
          </cell>
          <cell r="G559" t="str">
            <v/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 t="str">
            <v/>
          </cell>
          <cell r="N559">
            <v>0</v>
          </cell>
          <cell r="O559" t="str">
            <v/>
          </cell>
          <cell r="P559" t="str">
            <v/>
          </cell>
          <cell r="Q559">
            <v>0</v>
          </cell>
          <cell r="R559" t="str">
            <v/>
          </cell>
          <cell r="S559">
            <v>0</v>
          </cell>
          <cell r="T559" t="str">
            <v/>
          </cell>
          <cell r="U559" t="str">
            <v/>
          </cell>
          <cell r="V559">
            <v>0</v>
          </cell>
          <cell r="W559" t="str">
            <v/>
          </cell>
          <cell r="X559">
            <v>0</v>
          </cell>
        </row>
        <row r="560">
          <cell r="B560" t="str">
            <v/>
          </cell>
          <cell r="C560">
            <v>0</v>
          </cell>
          <cell r="D560">
            <v>0</v>
          </cell>
          <cell r="E560" t="str">
            <v/>
          </cell>
          <cell r="F560">
            <v>0</v>
          </cell>
          <cell r="G560" t="str">
            <v/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 t="str">
            <v/>
          </cell>
          <cell r="N560">
            <v>0</v>
          </cell>
          <cell r="O560" t="str">
            <v/>
          </cell>
          <cell r="P560" t="str">
            <v/>
          </cell>
          <cell r="Q560">
            <v>0</v>
          </cell>
          <cell r="R560" t="str">
            <v/>
          </cell>
          <cell r="S560">
            <v>0</v>
          </cell>
          <cell r="T560" t="str">
            <v/>
          </cell>
          <cell r="U560" t="str">
            <v/>
          </cell>
          <cell r="V560">
            <v>0</v>
          </cell>
          <cell r="W560" t="str">
            <v/>
          </cell>
          <cell r="X560">
            <v>0</v>
          </cell>
        </row>
        <row r="561">
          <cell r="B561" t="str">
            <v/>
          </cell>
          <cell r="C561">
            <v>0</v>
          </cell>
          <cell r="D561">
            <v>0</v>
          </cell>
          <cell r="E561" t="str">
            <v/>
          </cell>
          <cell r="F561">
            <v>0</v>
          </cell>
          <cell r="G561" t="str">
            <v/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 t="str">
            <v/>
          </cell>
          <cell r="N561">
            <v>0</v>
          </cell>
          <cell r="O561" t="str">
            <v/>
          </cell>
          <cell r="P561" t="str">
            <v/>
          </cell>
          <cell r="Q561">
            <v>0</v>
          </cell>
          <cell r="R561" t="str">
            <v/>
          </cell>
          <cell r="S561">
            <v>0</v>
          </cell>
          <cell r="T561" t="str">
            <v/>
          </cell>
          <cell r="U561" t="str">
            <v/>
          </cell>
          <cell r="V561">
            <v>0</v>
          </cell>
          <cell r="W561" t="str">
            <v/>
          </cell>
          <cell r="X561">
            <v>0</v>
          </cell>
        </row>
        <row r="562">
          <cell r="B562">
            <v>51</v>
          </cell>
          <cell r="C562">
            <v>0</v>
          </cell>
          <cell r="D562" t="str">
            <v/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1</v>
          </cell>
          <cell r="M562">
            <v>3</v>
          </cell>
          <cell r="N562" t="str">
            <v xml:space="preserve"> </v>
          </cell>
          <cell r="O562">
            <v>0</v>
          </cell>
          <cell r="P562">
            <v>4167150295</v>
          </cell>
          <cell r="Q562" t="e">
            <v>#DIV/0!</v>
          </cell>
          <cell r="R562" t="e">
            <v>#DIV/0!</v>
          </cell>
          <cell r="S562" t="e">
            <v>#DIV/0!</v>
          </cell>
          <cell r="T562" t="e">
            <v>#DIV/0!</v>
          </cell>
          <cell r="U562">
            <v>0</v>
          </cell>
          <cell r="V562" t="e">
            <v>#DIV/0!</v>
          </cell>
          <cell r="W562" t="e">
            <v>#DIV/0!</v>
          </cell>
          <cell r="X562" t="e">
            <v>#DIV/0!</v>
          </cell>
        </row>
        <row r="563">
          <cell r="B563" t="str">
            <v/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 t="str">
            <v/>
          </cell>
          <cell r="N563" t="str">
            <v xml:space="preserve"> </v>
          </cell>
          <cell r="O563" t="str">
            <v/>
          </cell>
          <cell r="P563" t="str">
            <v/>
          </cell>
          <cell r="Q563">
            <v>0</v>
          </cell>
          <cell r="R563" t="str">
            <v/>
          </cell>
          <cell r="S563">
            <v>0</v>
          </cell>
          <cell r="T563" t="str">
            <v/>
          </cell>
          <cell r="U563" t="str">
            <v/>
          </cell>
          <cell r="V563">
            <v>0</v>
          </cell>
          <cell r="W563" t="str">
            <v/>
          </cell>
          <cell r="X563">
            <v>0</v>
          </cell>
        </row>
        <row r="564">
          <cell r="B564" t="str">
            <v/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 t="str">
            <v/>
          </cell>
          <cell r="N564" t="str">
            <v xml:space="preserve"> </v>
          </cell>
          <cell r="O564" t="str">
            <v/>
          </cell>
          <cell r="P564" t="str">
            <v/>
          </cell>
          <cell r="Q564">
            <v>0</v>
          </cell>
          <cell r="R564" t="str">
            <v/>
          </cell>
          <cell r="S564">
            <v>0</v>
          </cell>
          <cell r="T564" t="str">
            <v/>
          </cell>
          <cell r="U564" t="str">
            <v/>
          </cell>
          <cell r="V564">
            <v>0</v>
          </cell>
          <cell r="W564" t="str">
            <v/>
          </cell>
          <cell r="X564">
            <v>0</v>
          </cell>
        </row>
        <row r="565">
          <cell r="B565" t="str">
            <v/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 t="str">
            <v/>
          </cell>
          <cell r="N565">
            <v>0</v>
          </cell>
          <cell r="O565" t="str">
            <v/>
          </cell>
          <cell r="P565" t="str">
            <v/>
          </cell>
          <cell r="Q565">
            <v>0</v>
          </cell>
          <cell r="R565" t="str">
            <v/>
          </cell>
          <cell r="S565">
            <v>0</v>
          </cell>
          <cell r="T565" t="str">
            <v/>
          </cell>
          <cell r="U565" t="str">
            <v/>
          </cell>
          <cell r="V565">
            <v>0</v>
          </cell>
          <cell r="W565" t="str">
            <v/>
          </cell>
          <cell r="X565">
            <v>0</v>
          </cell>
        </row>
        <row r="566">
          <cell r="B566" t="str">
            <v/>
          </cell>
          <cell r="C566">
            <v>0</v>
          </cell>
          <cell r="D566">
            <v>0</v>
          </cell>
          <cell r="E566" t="str">
            <v/>
          </cell>
          <cell r="F566">
            <v>0</v>
          </cell>
          <cell r="G566" t="str">
            <v/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 t="str">
            <v/>
          </cell>
          <cell r="N566">
            <v>0</v>
          </cell>
          <cell r="O566" t="str">
            <v/>
          </cell>
          <cell r="P566" t="str">
            <v/>
          </cell>
          <cell r="Q566">
            <v>0</v>
          </cell>
          <cell r="R566" t="str">
            <v/>
          </cell>
          <cell r="S566">
            <v>0</v>
          </cell>
          <cell r="T566" t="str">
            <v/>
          </cell>
          <cell r="U566" t="str">
            <v/>
          </cell>
          <cell r="V566">
            <v>0</v>
          </cell>
          <cell r="W566" t="str">
            <v/>
          </cell>
          <cell r="X566">
            <v>0</v>
          </cell>
        </row>
        <row r="567">
          <cell r="B567" t="str">
            <v/>
          </cell>
          <cell r="C567">
            <v>0</v>
          </cell>
          <cell r="D567">
            <v>0</v>
          </cell>
          <cell r="E567" t="str">
            <v/>
          </cell>
          <cell r="F567">
            <v>0</v>
          </cell>
          <cell r="G567" t="str">
            <v/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 t="str">
            <v/>
          </cell>
          <cell r="N567">
            <v>0</v>
          </cell>
          <cell r="O567" t="str">
            <v/>
          </cell>
          <cell r="P567" t="str">
            <v/>
          </cell>
          <cell r="Q567">
            <v>0</v>
          </cell>
          <cell r="R567" t="str">
            <v/>
          </cell>
          <cell r="S567">
            <v>0</v>
          </cell>
          <cell r="T567" t="str">
            <v/>
          </cell>
          <cell r="U567" t="str">
            <v/>
          </cell>
          <cell r="V567">
            <v>0</v>
          </cell>
          <cell r="W567" t="str">
            <v/>
          </cell>
          <cell r="X567">
            <v>0</v>
          </cell>
        </row>
        <row r="568">
          <cell r="B568" t="str">
            <v/>
          </cell>
          <cell r="C568">
            <v>0</v>
          </cell>
          <cell r="D568">
            <v>0</v>
          </cell>
          <cell r="E568" t="str">
            <v/>
          </cell>
          <cell r="F568">
            <v>0</v>
          </cell>
          <cell r="G568" t="str">
            <v/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 t="str">
            <v/>
          </cell>
          <cell r="N568">
            <v>0</v>
          </cell>
          <cell r="O568" t="str">
            <v/>
          </cell>
          <cell r="P568" t="str">
            <v/>
          </cell>
          <cell r="Q568">
            <v>0</v>
          </cell>
          <cell r="R568" t="str">
            <v/>
          </cell>
          <cell r="S568">
            <v>0</v>
          </cell>
          <cell r="T568" t="str">
            <v/>
          </cell>
          <cell r="U568" t="str">
            <v/>
          </cell>
          <cell r="V568">
            <v>0</v>
          </cell>
          <cell r="W568" t="str">
            <v/>
          </cell>
          <cell r="X568">
            <v>0</v>
          </cell>
        </row>
        <row r="569">
          <cell r="B569" t="str">
            <v/>
          </cell>
          <cell r="C569">
            <v>0</v>
          </cell>
          <cell r="D569">
            <v>0</v>
          </cell>
          <cell r="E569" t="str">
            <v/>
          </cell>
          <cell r="F569">
            <v>0</v>
          </cell>
          <cell r="G569" t="str">
            <v/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 t="str">
            <v/>
          </cell>
          <cell r="N569">
            <v>0</v>
          </cell>
          <cell r="O569" t="str">
            <v/>
          </cell>
          <cell r="P569" t="str">
            <v/>
          </cell>
          <cell r="Q569">
            <v>0</v>
          </cell>
          <cell r="R569" t="str">
            <v/>
          </cell>
          <cell r="S569">
            <v>0</v>
          </cell>
          <cell r="T569" t="str">
            <v/>
          </cell>
          <cell r="U569" t="str">
            <v/>
          </cell>
          <cell r="V569">
            <v>0</v>
          </cell>
          <cell r="W569" t="str">
            <v/>
          </cell>
          <cell r="X569">
            <v>0</v>
          </cell>
        </row>
        <row r="570">
          <cell r="B570" t="str">
            <v/>
          </cell>
          <cell r="C570">
            <v>0</v>
          </cell>
          <cell r="D570">
            <v>0</v>
          </cell>
          <cell r="E570" t="str">
            <v/>
          </cell>
          <cell r="F570">
            <v>0</v>
          </cell>
          <cell r="G570" t="str">
            <v/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 t="str">
            <v/>
          </cell>
          <cell r="N570">
            <v>0</v>
          </cell>
          <cell r="O570" t="str">
            <v/>
          </cell>
          <cell r="P570" t="str">
            <v/>
          </cell>
          <cell r="Q570">
            <v>0</v>
          </cell>
          <cell r="R570" t="str">
            <v/>
          </cell>
          <cell r="S570">
            <v>0</v>
          </cell>
          <cell r="T570" t="str">
            <v/>
          </cell>
          <cell r="U570" t="str">
            <v/>
          </cell>
          <cell r="V570">
            <v>0</v>
          </cell>
          <cell r="W570" t="str">
            <v/>
          </cell>
          <cell r="X570">
            <v>0</v>
          </cell>
        </row>
        <row r="571">
          <cell r="B571" t="str">
            <v/>
          </cell>
          <cell r="C571">
            <v>0</v>
          </cell>
          <cell r="D571">
            <v>0</v>
          </cell>
          <cell r="E571" t="str">
            <v/>
          </cell>
          <cell r="F571">
            <v>0</v>
          </cell>
          <cell r="G571" t="str">
            <v/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 t="str">
            <v/>
          </cell>
          <cell r="N571">
            <v>0</v>
          </cell>
          <cell r="O571" t="str">
            <v/>
          </cell>
          <cell r="P571" t="str">
            <v/>
          </cell>
          <cell r="Q571">
            <v>0</v>
          </cell>
          <cell r="R571" t="str">
            <v/>
          </cell>
          <cell r="S571">
            <v>0</v>
          </cell>
          <cell r="T571" t="str">
            <v/>
          </cell>
          <cell r="U571" t="str">
            <v/>
          </cell>
          <cell r="V571">
            <v>0</v>
          </cell>
          <cell r="W571" t="str">
            <v/>
          </cell>
          <cell r="X571">
            <v>0</v>
          </cell>
        </row>
        <row r="572">
          <cell r="B572" t="str">
            <v/>
          </cell>
          <cell r="C572">
            <v>0</v>
          </cell>
          <cell r="D572">
            <v>0</v>
          </cell>
          <cell r="E572" t="str">
            <v/>
          </cell>
          <cell r="F572">
            <v>0</v>
          </cell>
          <cell r="G572" t="str">
            <v/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 t="str">
            <v/>
          </cell>
          <cell r="N572">
            <v>0</v>
          </cell>
          <cell r="O572" t="str">
            <v/>
          </cell>
          <cell r="P572" t="str">
            <v/>
          </cell>
          <cell r="Q572">
            <v>0</v>
          </cell>
          <cell r="R572" t="str">
            <v/>
          </cell>
          <cell r="S572">
            <v>0</v>
          </cell>
          <cell r="T572" t="str">
            <v/>
          </cell>
          <cell r="U572" t="str">
            <v/>
          </cell>
          <cell r="V572">
            <v>0</v>
          </cell>
          <cell r="W572" t="str">
            <v/>
          </cell>
          <cell r="X572">
            <v>0</v>
          </cell>
        </row>
        <row r="573">
          <cell r="B573">
            <v>52</v>
          </cell>
          <cell r="C573">
            <v>0</v>
          </cell>
          <cell r="D573" t="str">
            <v/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1</v>
          </cell>
          <cell r="M573">
            <v>3</v>
          </cell>
          <cell r="N573" t="str">
            <v xml:space="preserve"> </v>
          </cell>
          <cell r="O573">
            <v>0</v>
          </cell>
          <cell r="P573">
            <v>4167150295</v>
          </cell>
          <cell r="Q573" t="e">
            <v>#DIV/0!</v>
          </cell>
          <cell r="R573" t="e">
            <v>#DIV/0!</v>
          </cell>
          <cell r="S573" t="e">
            <v>#DIV/0!</v>
          </cell>
          <cell r="T573" t="e">
            <v>#DIV/0!</v>
          </cell>
          <cell r="U573">
            <v>0</v>
          </cell>
          <cell r="V573" t="e">
            <v>#DIV/0!</v>
          </cell>
          <cell r="W573" t="e">
            <v>#DIV/0!</v>
          </cell>
          <cell r="X573" t="e">
            <v>#DIV/0!</v>
          </cell>
        </row>
        <row r="574">
          <cell r="B574" t="str">
            <v/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 t="str">
            <v/>
          </cell>
          <cell r="N574" t="str">
            <v xml:space="preserve"> </v>
          </cell>
          <cell r="O574" t="str">
            <v/>
          </cell>
          <cell r="P574" t="str">
            <v/>
          </cell>
          <cell r="Q574">
            <v>0</v>
          </cell>
          <cell r="R574" t="str">
            <v/>
          </cell>
          <cell r="S574">
            <v>0</v>
          </cell>
          <cell r="T574" t="str">
            <v/>
          </cell>
          <cell r="U574" t="str">
            <v/>
          </cell>
          <cell r="V574">
            <v>0</v>
          </cell>
          <cell r="W574" t="str">
            <v/>
          </cell>
          <cell r="X574">
            <v>0</v>
          </cell>
        </row>
        <row r="575">
          <cell r="B575" t="str">
            <v/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 t="str">
            <v/>
          </cell>
          <cell r="N575" t="str">
            <v xml:space="preserve"> </v>
          </cell>
          <cell r="O575" t="str">
            <v/>
          </cell>
          <cell r="P575" t="str">
            <v/>
          </cell>
          <cell r="Q575">
            <v>0</v>
          </cell>
          <cell r="R575" t="str">
            <v/>
          </cell>
          <cell r="S575">
            <v>0</v>
          </cell>
          <cell r="T575" t="str">
            <v/>
          </cell>
          <cell r="U575" t="str">
            <v/>
          </cell>
          <cell r="V575">
            <v>0</v>
          </cell>
          <cell r="W575" t="str">
            <v/>
          </cell>
          <cell r="X575">
            <v>0</v>
          </cell>
        </row>
        <row r="576">
          <cell r="B576" t="str">
            <v/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 t="str">
            <v/>
          </cell>
          <cell r="N576">
            <v>0</v>
          </cell>
          <cell r="O576" t="str">
            <v/>
          </cell>
          <cell r="P576" t="str">
            <v/>
          </cell>
          <cell r="Q576">
            <v>0</v>
          </cell>
          <cell r="R576" t="str">
            <v/>
          </cell>
          <cell r="S576">
            <v>0</v>
          </cell>
          <cell r="T576" t="str">
            <v/>
          </cell>
          <cell r="U576" t="str">
            <v/>
          </cell>
          <cell r="V576">
            <v>0</v>
          </cell>
          <cell r="W576" t="str">
            <v/>
          </cell>
          <cell r="X576">
            <v>0</v>
          </cell>
        </row>
        <row r="577">
          <cell r="B577" t="str">
            <v/>
          </cell>
          <cell r="C577">
            <v>0</v>
          </cell>
          <cell r="D577">
            <v>0</v>
          </cell>
          <cell r="E577" t="str">
            <v/>
          </cell>
          <cell r="F577">
            <v>0</v>
          </cell>
          <cell r="G577" t="str">
            <v/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 t="str">
            <v/>
          </cell>
          <cell r="N577">
            <v>0</v>
          </cell>
          <cell r="O577" t="str">
            <v/>
          </cell>
          <cell r="P577" t="str">
            <v/>
          </cell>
          <cell r="Q577">
            <v>0</v>
          </cell>
          <cell r="R577" t="str">
            <v/>
          </cell>
          <cell r="S577">
            <v>0</v>
          </cell>
          <cell r="T577" t="str">
            <v/>
          </cell>
          <cell r="U577" t="str">
            <v/>
          </cell>
          <cell r="V577">
            <v>0</v>
          </cell>
          <cell r="W577" t="str">
            <v/>
          </cell>
          <cell r="X577">
            <v>0</v>
          </cell>
        </row>
        <row r="578">
          <cell r="B578" t="str">
            <v/>
          </cell>
          <cell r="C578">
            <v>0</v>
          </cell>
          <cell r="D578">
            <v>0</v>
          </cell>
          <cell r="E578" t="str">
            <v/>
          </cell>
          <cell r="F578">
            <v>0</v>
          </cell>
          <cell r="G578" t="str">
            <v/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 t="str">
            <v/>
          </cell>
          <cell r="N578">
            <v>0</v>
          </cell>
          <cell r="O578" t="str">
            <v/>
          </cell>
          <cell r="P578" t="str">
            <v/>
          </cell>
          <cell r="Q578">
            <v>0</v>
          </cell>
          <cell r="R578" t="str">
            <v/>
          </cell>
          <cell r="S578">
            <v>0</v>
          </cell>
          <cell r="T578" t="str">
            <v/>
          </cell>
          <cell r="U578" t="str">
            <v/>
          </cell>
          <cell r="V578">
            <v>0</v>
          </cell>
          <cell r="W578" t="str">
            <v/>
          </cell>
          <cell r="X578">
            <v>0</v>
          </cell>
        </row>
        <row r="579">
          <cell r="B579" t="str">
            <v/>
          </cell>
          <cell r="C579">
            <v>0</v>
          </cell>
          <cell r="D579">
            <v>0</v>
          </cell>
          <cell r="E579" t="str">
            <v/>
          </cell>
          <cell r="F579">
            <v>0</v>
          </cell>
          <cell r="G579" t="str">
            <v/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 t="str">
            <v/>
          </cell>
          <cell r="N579">
            <v>0</v>
          </cell>
          <cell r="O579" t="str">
            <v/>
          </cell>
          <cell r="P579" t="str">
            <v/>
          </cell>
          <cell r="Q579">
            <v>0</v>
          </cell>
          <cell r="R579" t="str">
            <v/>
          </cell>
          <cell r="S579">
            <v>0</v>
          </cell>
          <cell r="T579" t="str">
            <v/>
          </cell>
          <cell r="U579" t="str">
            <v/>
          </cell>
          <cell r="V579">
            <v>0</v>
          </cell>
          <cell r="W579" t="str">
            <v/>
          </cell>
          <cell r="X579">
            <v>0</v>
          </cell>
        </row>
        <row r="580">
          <cell r="B580" t="str">
            <v/>
          </cell>
          <cell r="C580">
            <v>0</v>
          </cell>
          <cell r="D580">
            <v>0</v>
          </cell>
          <cell r="E580" t="str">
            <v/>
          </cell>
          <cell r="F580">
            <v>0</v>
          </cell>
          <cell r="G580" t="str">
            <v/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 t="str">
            <v/>
          </cell>
          <cell r="N580">
            <v>0</v>
          </cell>
          <cell r="O580" t="str">
            <v/>
          </cell>
          <cell r="P580" t="str">
            <v/>
          </cell>
          <cell r="Q580">
            <v>0</v>
          </cell>
          <cell r="R580" t="str">
            <v/>
          </cell>
          <cell r="S580">
            <v>0</v>
          </cell>
          <cell r="T580" t="str">
            <v/>
          </cell>
          <cell r="U580" t="str">
            <v/>
          </cell>
          <cell r="V580">
            <v>0</v>
          </cell>
          <cell r="W580" t="str">
            <v/>
          </cell>
          <cell r="X580">
            <v>0</v>
          </cell>
        </row>
        <row r="581">
          <cell r="B581" t="str">
            <v/>
          </cell>
          <cell r="C581">
            <v>0</v>
          </cell>
          <cell r="D581">
            <v>0</v>
          </cell>
          <cell r="E581" t="str">
            <v/>
          </cell>
          <cell r="F581">
            <v>0</v>
          </cell>
          <cell r="G581" t="str">
            <v/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 t="str">
            <v/>
          </cell>
          <cell r="N581">
            <v>0</v>
          </cell>
          <cell r="O581" t="str">
            <v/>
          </cell>
          <cell r="P581" t="str">
            <v/>
          </cell>
          <cell r="Q581">
            <v>0</v>
          </cell>
          <cell r="R581" t="str">
            <v/>
          </cell>
          <cell r="S581">
            <v>0</v>
          </cell>
          <cell r="T581" t="str">
            <v/>
          </cell>
          <cell r="U581" t="str">
            <v/>
          </cell>
          <cell r="V581">
            <v>0</v>
          </cell>
          <cell r="W581" t="str">
            <v/>
          </cell>
          <cell r="X581">
            <v>0</v>
          </cell>
        </row>
        <row r="582">
          <cell r="B582" t="str">
            <v/>
          </cell>
          <cell r="C582">
            <v>0</v>
          </cell>
          <cell r="D582">
            <v>0</v>
          </cell>
          <cell r="E582" t="str">
            <v/>
          </cell>
          <cell r="F582">
            <v>0</v>
          </cell>
          <cell r="G582" t="str">
            <v/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 t="str">
            <v/>
          </cell>
          <cell r="N582">
            <v>0</v>
          </cell>
          <cell r="O582" t="str">
            <v/>
          </cell>
          <cell r="P582" t="str">
            <v/>
          </cell>
          <cell r="Q582">
            <v>0</v>
          </cell>
          <cell r="R582" t="str">
            <v/>
          </cell>
          <cell r="S582">
            <v>0</v>
          </cell>
          <cell r="T582" t="str">
            <v/>
          </cell>
          <cell r="U582" t="str">
            <v/>
          </cell>
          <cell r="V582">
            <v>0</v>
          </cell>
          <cell r="W582" t="str">
            <v/>
          </cell>
          <cell r="X582">
            <v>0</v>
          </cell>
        </row>
        <row r="583">
          <cell r="B583" t="str">
            <v/>
          </cell>
          <cell r="C583">
            <v>0</v>
          </cell>
          <cell r="D583">
            <v>0</v>
          </cell>
          <cell r="E583" t="str">
            <v/>
          </cell>
          <cell r="F583">
            <v>0</v>
          </cell>
          <cell r="G583" t="str">
            <v/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 t="str">
            <v/>
          </cell>
          <cell r="N583">
            <v>0</v>
          </cell>
          <cell r="O583" t="str">
            <v/>
          </cell>
          <cell r="P583" t="str">
            <v/>
          </cell>
          <cell r="Q583">
            <v>0</v>
          </cell>
          <cell r="R583" t="str">
            <v/>
          </cell>
          <cell r="S583">
            <v>0</v>
          </cell>
          <cell r="T583" t="str">
            <v/>
          </cell>
          <cell r="U583" t="str">
            <v/>
          </cell>
          <cell r="V583">
            <v>0</v>
          </cell>
          <cell r="W583" t="str">
            <v/>
          </cell>
          <cell r="X583">
            <v>0</v>
          </cell>
        </row>
        <row r="584">
          <cell r="B584">
            <v>53</v>
          </cell>
          <cell r="C584">
            <v>0</v>
          </cell>
          <cell r="D584" t="str">
            <v/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1</v>
          </cell>
          <cell r="M584">
            <v>3</v>
          </cell>
          <cell r="N584" t="str">
            <v xml:space="preserve"> </v>
          </cell>
          <cell r="O584">
            <v>0</v>
          </cell>
          <cell r="P584">
            <v>4167150295</v>
          </cell>
          <cell r="Q584" t="e">
            <v>#DIV/0!</v>
          </cell>
          <cell r="R584" t="e">
            <v>#DIV/0!</v>
          </cell>
          <cell r="S584" t="e">
            <v>#DIV/0!</v>
          </cell>
          <cell r="T584" t="e">
            <v>#DIV/0!</v>
          </cell>
          <cell r="U584">
            <v>0</v>
          </cell>
          <cell r="V584" t="e">
            <v>#DIV/0!</v>
          </cell>
          <cell r="W584" t="e">
            <v>#DIV/0!</v>
          </cell>
          <cell r="X584" t="e">
            <v>#DIV/0!</v>
          </cell>
        </row>
        <row r="585">
          <cell r="B585" t="str">
            <v/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 t="str">
            <v/>
          </cell>
          <cell r="N585" t="str">
            <v xml:space="preserve"> </v>
          </cell>
          <cell r="O585" t="str">
            <v/>
          </cell>
          <cell r="P585" t="str">
            <v/>
          </cell>
          <cell r="Q585">
            <v>0</v>
          </cell>
          <cell r="R585" t="str">
            <v/>
          </cell>
          <cell r="S585">
            <v>0</v>
          </cell>
          <cell r="T585" t="str">
            <v/>
          </cell>
          <cell r="U585" t="str">
            <v/>
          </cell>
          <cell r="V585">
            <v>0</v>
          </cell>
          <cell r="W585" t="str">
            <v/>
          </cell>
          <cell r="X585">
            <v>0</v>
          </cell>
        </row>
        <row r="586">
          <cell r="B586" t="str">
            <v/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 t="str">
            <v/>
          </cell>
          <cell r="N586" t="str">
            <v xml:space="preserve"> </v>
          </cell>
          <cell r="O586" t="str">
            <v/>
          </cell>
          <cell r="P586" t="str">
            <v/>
          </cell>
          <cell r="Q586">
            <v>0</v>
          </cell>
          <cell r="R586" t="str">
            <v/>
          </cell>
          <cell r="S586">
            <v>0</v>
          </cell>
          <cell r="T586" t="str">
            <v/>
          </cell>
          <cell r="U586" t="str">
            <v/>
          </cell>
          <cell r="V586">
            <v>0</v>
          </cell>
          <cell r="W586" t="str">
            <v/>
          </cell>
          <cell r="X586">
            <v>0</v>
          </cell>
        </row>
        <row r="587">
          <cell r="B587" t="str">
            <v/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 t="str">
            <v/>
          </cell>
          <cell r="N587">
            <v>0</v>
          </cell>
          <cell r="O587" t="str">
            <v/>
          </cell>
          <cell r="P587" t="str">
            <v/>
          </cell>
          <cell r="Q587">
            <v>0</v>
          </cell>
          <cell r="R587" t="str">
            <v/>
          </cell>
          <cell r="S587">
            <v>0</v>
          </cell>
          <cell r="T587" t="str">
            <v/>
          </cell>
          <cell r="U587" t="str">
            <v/>
          </cell>
          <cell r="V587">
            <v>0</v>
          </cell>
          <cell r="W587" t="str">
            <v/>
          </cell>
          <cell r="X587">
            <v>0</v>
          </cell>
        </row>
        <row r="588">
          <cell r="B588" t="str">
            <v/>
          </cell>
          <cell r="C588">
            <v>0</v>
          </cell>
          <cell r="D588">
            <v>0</v>
          </cell>
          <cell r="E588" t="str">
            <v/>
          </cell>
          <cell r="F588">
            <v>0</v>
          </cell>
          <cell r="G588" t="str">
            <v/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 t="str">
            <v/>
          </cell>
          <cell r="N588">
            <v>0</v>
          </cell>
          <cell r="O588" t="str">
            <v/>
          </cell>
          <cell r="P588" t="str">
            <v/>
          </cell>
          <cell r="Q588">
            <v>0</v>
          </cell>
          <cell r="R588" t="str">
            <v/>
          </cell>
          <cell r="S588">
            <v>0</v>
          </cell>
          <cell r="T588" t="str">
            <v/>
          </cell>
          <cell r="U588" t="str">
            <v/>
          </cell>
          <cell r="V588">
            <v>0</v>
          </cell>
          <cell r="W588" t="str">
            <v/>
          </cell>
          <cell r="X588">
            <v>0</v>
          </cell>
        </row>
        <row r="589">
          <cell r="B589" t="str">
            <v/>
          </cell>
          <cell r="C589">
            <v>0</v>
          </cell>
          <cell r="D589">
            <v>0</v>
          </cell>
          <cell r="E589" t="str">
            <v/>
          </cell>
          <cell r="F589">
            <v>0</v>
          </cell>
          <cell r="G589" t="str">
            <v/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 t="str">
            <v/>
          </cell>
          <cell r="N589">
            <v>0</v>
          </cell>
          <cell r="O589" t="str">
            <v/>
          </cell>
          <cell r="P589" t="str">
            <v/>
          </cell>
          <cell r="Q589">
            <v>0</v>
          </cell>
          <cell r="R589" t="str">
            <v/>
          </cell>
          <cell r="S589">
            <v>0</v>
          </cell>
          <cell r="T589" t="str">
            <v/>
          </cell>
          <cell r="U589" t="str">
            <v/>
          </cell>
          <cell r="V589">
            <v>0</v>
          </cell>
          <cell r="W589" t="str">
            <v/>
          </cell>
          <cell r="X589">
            <v>0</v>
          </cell>
        </row>
        <row r="590">
          <cell r="B590" t="str">
            <v/>
          </cell>
          <cell r="C590">
            <v>0</v>
          </cell>
          <cell r="D590">
            <v>0</v>
          </cell>
          <cell r="E590" t="str">
            <v/>
          </cell>
          <cell r="F590">
            <v>0</v>
          </cell>
          <cell r="G590" t="str">
            <v/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 t="str">
            <v/>
          </cell>
          <cell r="N590">
            <v>0</v>
          </cell>
          <cell r="O590" t="str">
            <v/>
          </cell>
          <cell r="P590" t="str">
            <v/>
          </cell>
          <cell r="Q590">
            <v>0</v>
          </cell>
          <cell r="R590" t="str">
            <v/>
          </cell>
          <cell r="S590">
            <v>0</v>
          </cell>
          <cell r="T590" t="str">
            <v/>
          </cell>
          <cell r="U590" t="str">
            <v/>
          </cell>
          <cell r="V590">
            <v>0</v>
          </cell>
          <cell r="W590" t="str">
            <v/>
          </cell>
          <cell r="X590">
            <v>0</v>
          </cell>
        </row>
        <row r="591">
          <cell r="B591" t="str">
            <v/>
          </cell>
          <cell r="C591">
            <v>0</v>
          </cell>
          <cell r="D591">
            <v>0</v>
          </cell>
          <cell r="E591" t="str">
            <v/>
          </cell>
          <cell r="F591">
            <v>0</v>
          </cell>
          <cell r="G591" t="str">
            <v/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 t="str">
            <v/>
          </cell>
          <cell r="N591">
            <v>0</v>
          </cell>
          <cell r="O591" t="str">
            <v/>
          </cell>
          <cell r="P591" t="str">
            <v/>
          </cell>
          <cell r="Q591">
            <v>0</v>
          </cell>
          <cell r="R591" t="str">
            <v/>
          </cell>
          <cell r="S591">
            <v>0</v>
          </cell>
          <cell r="T591" t="str">
            <v/>
          </cell>
          <cell r="U591" t="str">
            <v/>
          </cell>
          <cell r="V591">
            <v>0</v>
          </cell>
          <cell r="W591" t="str">
            <v/>
          </cell>
          <cell r="X591">
            <v>0</v>
          </cell>
        </row>
        <row r="592">
          <cell r="B592" t="str">
            <v/>
          </cell>
          <cell r="C592">
            <v>0</v>
          </cell>
          <cell r="D592">
            <v>0</v>
          </cell>
          <cell r="E592" t="str">
            <v/>
          </cell>
          <cell r="F592">
            <v>0</v>
          </cell>
          <cell r="G592" t="str">
            <v/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 t="str">
            <v/>
          </cell>
          <cell r="N592">
            <v>0</v>
          </cell>
          <cell r="O592" t="str">
            <v/>
          </cell>
          <cell r="P592" t="str">
            <v/>
          </cell>
          <cell r="Q592">
            <v>0</v>
          </cell>
          <cell r="R592" t="str">
            <v/>
          </cell>
          <cell r="S592">
            <v>0</v>
          </cell>
          <cell r="T592" t="str">
            <v/>
          </cell>
          <cell r="U592" t="str">
            <v/>
          </cell>
          <cell r="V592">
            <v>0</v>
          </cell>
          <cell r="W592" t="str">
            <v/>
          </cell>
          <cell r="X592">
            <v>0</v>
          </cell>
        </row>
        <row r="593">
          <cell r="B593" t="str">
            <v/>
          </cell>
          <cell r="C593">
            <v>0</v>
          </cell>
          <cell r="D593">
            <v>0</v>
          </cell>
          <cell r="E593" t="str">
            <v/>
          </cell>
          <cell r="F593">
            <v>0</v>
          </cell>
          <cell r="G593" t="str">
            <v/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 t="str">
            <v/>
          </cell>
          <cell r="N593">
            <v>0</v>
          </cell>
          <cell r="O593" t="str">
            <v/>
          </cell>
          <cell r="P593" t="str">
            <v/>
          </cell>
          <cell r="Q593">
            <v>0</v>
          </cell>
          <cell r="R593" t="str">
            <v/>
          </cell>
          <cell r="S593">
            <v>0</v>
          </cell>
          <cell r="T593" t="str">
            <v/>
          </cell>
          <cell r="U593" t="str">
            <v/>
          </cell>
          <cell r="V593">
            <v>0</v>
          </cell>
          <cell r="W593" t="str">
            <v/>
          </cell>
          <cell r="X593">
            <v>0</v>
          </cell>
        </row>
        <row r="594">
          <cell r="B594" t="str">
            <v/>
          </cell>
          <cell r="C594">
            <v>0</v>
          </cell>
          <cell r="D594">
            <v>0</v>
          </cell>
          <cell r="E594" t="str">
            <v/>
          </cell>
          <cell r="F594">
            <v>0</v>
          </cell>
          <cell r="G594" t="str">
            <v/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 t="str">
            <v/>
          </cell>
          <cell r="N594">
            <v>0</v>
          </cell>
          <cell r="O594" t="str">
            <v/>
          </cell>
          <cell r="P594" t="str">
            <v/>
          </cell>
          <cell r="Q594">
            <v>0</v>
          </cell>
          <cell r="R594" t="str">
            <v/>
          </cell>
          <cell r="S594">
            <v>0</v>
          </cell>
          <cell r="T594" t="str">
            <v/>
          </cell>
          <cell r="U594" t="str">
            <v/>
          </cell>
          <cell r="V594">
            <v>0</v>
          </cell>
          <cell r="W594" t="str">
            <v/>
          </cell>
          <cell r="X594">
            <v>0</v>
          </cell>
        </row>
        <row r="595">
          <cell r="B595">
            <v>54</v>
          </cell>
          <cell r="C595">
            <v>0</v>
          </cell>
          <cell r="D595" t="str">
            <v/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1</v>
          </cell>
          <cell r="M595">
            <v>3</v>
          </cell>
          <cell r="N595" t="str">
            <v xml:space="preserve"> </v>
          </cell>
          <cell r="O595">
            <v>0</v>
          </cell>
          <cell r="P595">
            <v>4167150295</v>
          </cell>
          <cell r="Q595" t="e">
            <v>#DIV/0!</v>
          </cell>
          <cell r="R595" t="e">
            <v>#DIV/0!</v>
          </cell>
          <cell r="S595" t="e">
            <v>#DIV/0!</v>
          </cell>
          <cell r="T595" t="e">
            <v>#DIV/0!</v>
          </cell>
          <cell r="U595">
            <v>0</v>
          </cell>
          <cell r="V595" t="e">
            <v>#DIV/0!</v>
          </cell>
          <cell r="W595" t="e">
            <v>#DIV/0!</v>
          </cell>
          <cell r="X595" t="e">
            <v>#DIV/0!</v>
          </cell>
        </row>
        <row r="596">
          <cell r="B596" t="str">
            <v/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 t="str">
            <v/>
          </cell>
          <cell r="N596" t="str">
            <v xml:space="preserve"> </v>
          </cell>
          <cell r="O596" t="str">
            <v/>
          </cell>
          <cell r="P596" t="str">
            <v/>
          </cell>
          <cell r="Q596">
            <v>0</v>
          </cell>
          <cell r="R596" t="str">
            <v/>
          </cell>
          <cell r="S596">
            <v>0</v>
          </cell>
          <cell r="T596" t="str">
            <v/>
          </cell>
          <cell r="U596" t="str">
            <v/>
          </cell>
          <cell r="V596">
            <v>0</v>
          </cell>
          <cell r="W596" t="str">
            <v/>
          </cell>
          <cell r="X596">
            <v>0</v>
          </cell>
        </row>
        <row r="597">
          <cell r="B597" t="str">
            <v/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 t="str">
            <v/>
          </cell>
          <cell r="N597" t="str">
            <v xml:space="preserve"> </v>
          </cell>
          <cell r="O597" t="str">
            <v/>
          </cell>
          <cell r="P597" t="str">
            <v/>
          </cell>
          <cell r="Q597">
            <v>0</v>
          </cell>
          <cell r="R597" t="str">
            <v/>
          </cell>
          <cell r="S597">
            <v>0</v>
          </cell>
          <cell r="T597" t="str">
            <v/>
          </cell>
          <cell r="U597" t="str">
            <v/>
          </cell>
          <cell r="V597">
            <v>0</v>
          </cell>
          <cell r="W597" t="str">
            <v/>
          </cell>
          <cell r="X597">
            <v>0</v>
          </cell>
        </row>
        <row r="598">
          <cell r="B598" t="str">
            <v/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 t="str">
            <v/>
          </cell>
          <cell r="N598">
            <v>0</v>
          </cell>
          <cell r="O598" t="str">
            <v/>
          </cell>
          <cell r="P598" t="str">
            <v/>
          </cell>
          <cell r="Q598">
            <v>0</v>
          </cell>
          <cell r="R598" t="str">
            <v/>
          </cell>
          <cell r="S598">
            <v>0</v>
          </cell>
          <cell r="T598" t="str">
            <v/>
          </cell>
          <cell r="U598" t="str">
            <v/>
          </cell>
          <cell r="V598">
            <v>0</v>
          </cell>
          <cell r="W598" t="str">
            <v/>
          </cell>
          <cell r="X598">
            <v>0</v>
          </cell>
        </row>
        <row r="599">
          <cell r="B599" t="str">
            <v/>
          </cell>
          <cell r="C599">
            <v>0</v>
          </cell>
          <cell r="D599">
            <v>0</v>
          </cell>
          <cell r="E599" t="str">
            <v/>
          </cell>
          <cell r="F599">
            <v>0</v>
          </cell>
          <cell r="G599" t="str">
            <v/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 t="str">
            <v/>
          </cell>
          <cell r="N599">
            <v>0</v>
          </cell>
          <cell r="O599" t="str">
            <v/>
          </cell>
          <cell r="P599" t="str">
            <v/>
          </cell>
          <cell r="Q599">
            <v>0</v>
          </cell>
          <cell r="R599" t="str">
            <v/>
          </cell>
          <cell r="S599">
            <v>0</v>
          </cell>
          <cell r="T599" t="str">
            <v/>
          </cell>
          <cell r="U599" t="str">
            <v/>
          </cell>
          <cell r="V599">
            <v>0</v>
          </cell>
          <cell r="W599" t="str">
            <v/>
          </cell>
          <cell r="X599">
            <v>0</v>
          </cell>
        </row>
        <row r="600">
          <cell r="B600" t="str">
            <v/>
          </cell>
          <cell r="C600">
            <v>0</v>
          </cell>
          <cell r="D600">
            <v>0</v>
          </cell>
          <cell r="E600" t="str">
            <v/>
          </cell>
          <cell r="F600">
            <v>0</v>
          </cell>
          <cell r="G600" t="str">
            <v/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 t="str">
            <v/>
          </cell>
          <cell r="N600">
            <v>0</v>
          </cell>
          <cell r="O600" t="str">
            <v/>
          </cell>
          <cell r="P600" t="str">
            <v/>
          </cell>
          <cell r="Q600">
            <v>0</v>
          </cell>
          <cell r="R600" t="str">
            <v/>
          </cell>
          <cell r="S600">
            <v>0</v>
          </cell>
          <cell r="T600" t="str">
            <v/>
          </cell>
          <cell r="U600" t="str">
            <v/>
          </cell>
          <cell r="V600">
            <v>0</v>
          </cell>
          <cell r="W600" t="str">
            <v/>
          </cell>
          <cell r="X600">
            <v>0</v>
          </cell>
        </row>
        <row r="601">
          <cell r="B601" t="str">
            <v/>
          </cell>
          <cell r="C601">
            <v>0</v>
          </cell>
          <cell r="D601">
            <v>0</v>
          </cell>
          <cell r="E601" t="str">
            <v/>
          </cell>
          <cell r="F601">
            <v>0</v>
          </cell>
          <cell r="G601" t="str">
            <v/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 t="str">
            <v/>
          </cell>
          <cell r="N601">
            <v>0</v>
          </cell>
          <cell r="O601" t="str">
            <v/>
          </cell>
          <cell r="P601" t="str">
            <v/>
          </cell>
          <cell r="Q601">
            <v>0</v>
          </cell>
          <cell r="R601" t="str">
            <v/>
          </cell>
          <cell r="S601">
            <v>0</v>
          </cell>
          <cell r="T601" t="str">
            <v/>
          </cell>
          <cell r="U601" t="str">
            <v/>
          </cell>
          <cell r="V601">
            <v>0</v>
          </cell>
          <cell r="W601" t="str">
            <v/>
          </cell>
          <cell r="X601">
            <v>0</v>
          </cell>
        </row>
        <row r="602">
          <cell r="B602" t="str">
            <v/>
          </cell>
          <cell r="C602">
            <v>0</v>
          </cell>
          <cell r="D602">
            <v>0</v>
          </cell>
          <cell r="E602" t="str">
            <v/>
          </cell>
          <cell r="F602">
            <v>0</v>
          </cell>
          <cell r="G602" t="str">
            <v/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 t="str">
            <v/>
          </cell>
          <cell r="N602">
            <v>0</v>
          </cell>
          <cell r="O602" t="str">
            <v/>
          </cell>
          <cell r="P602" t="str">
            <v/>
          </cell>
          <cell r="Q602">
            <v>0</v>
          </cell>
          <cell r="R602" t="str">
            <v/>
          </cell>
          <cell r="S602">
            <v>0</v>
          </cell>
          <cell r="T602" t="str">
            <v/>
          </cell>
          <cell r="U602" t="str">
            <v/>
          </cell>
          <cell r="V602">
            <v>0</v>
          </cell>
          <cell r="W602" t="str">
            <v/>
          </cell>
          <cell r="X602">
            <v>0</v>
          </cell>
        </row>
        <row r="603">
          <cell r="B603" t="str">
            <v/>
          </cell>
          <cell r="C603">
            <v>0</v>
          </cell>
          <cell r="D603">
            <v>0</v>
          </cell>
          <cell r="E603" t="str">
            <v/>
          </cell>
          <cell r="F603">
            <v>0</v>
          </cell>
          <cell r="G603" t="str">
            <v/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 t="str">
            <v/>
          </cell>
          <cell r="N603">
            <v>0</v>
          </cell>
          <cell r="O603" t="str">
            <v/>
          </cell>
          <cell r="P603" t="str">
            <v/>
          </cell>
          <cell r="Q603">
            <v>0</v>
          </cell>
          <cell r="R603" t="str">
            <v/>
          </cell>
          <cell r="S603">
            <v>0</v>
          </cell>
          <cell r="T603" t="str">
            <v/>
          </cell>
          <cell r="U603" t="str">
            <v/>
          </cell>
          <cell r="V603">
            <v>0</v>
          </cell>
          <cell r="W603" t="str">
            <v/>
          </cell>
          <cell r="X603">
            <v>0</v>
          </cell>
        </row>
        <row r="604">
          <cell r="B604" t="str">
            <v/>
          </cell>
          <cell r="C604">
            <v>0</v>
          </cell>
          <cell r="D604">
            <v>0</v>
          </cell>
          <cell r="E604" t="str">
            <v/>
          </cell>
          <cell r="F604">
            <v>0</v>
          </cell>
          <cell r="G604" t="str">
            <v/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 t="str">
            <v/>
          </cell>
          <cell r="N604">
            <v>0</v>
          </cell>
          <cell r="O604" t="str">
            <v/>
          </cell>
          <cell r="P604" t="str">
            <v/>
          </cell>
          <cell r="Q604">
            <v>0</v>
          </cell>
          <cell r="R604" t="str">
            <v/>
          </cell>
          <cell r="S604">
            <v>0</v>
          </cell>
          <cell r="T604" t="str">
            <v/>
          </cell>
          <cell r="U604" t="str">
            <v/>
          </cell>
          <cell r="V604">
            <v>0</v>
          </cell>
          <cell r="W604" t="str">
            <v/>
          </cell>
          <cell r="X604">
            <v>0</v>
          </cell>
        </row>
        <row r="605">
          <cell r="B605" t="str">
            <v/>
          </cell>
          <cell r="C605">
            <v>0</v>
          </cell>
          <cell r="D605">
            <v>0</v>
          </cell>
          <cell r="E605" t="str">
            <v/>
          </cell>
          <cell r="F605">
            <v>0</v>
          </cell>
          <cell r="G605" t="str">
            <v/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 t="str">
            <v/>
          </cell>
          <cell r="N605">
            <v>0</v>
          </cell>
          <cell r="O605" t="str">
            <v/>
          </cell>
          <cell r="P605" t="str">
            <v/>
          </cell>
          <cell r="Q605">
            <v>0</v>
          </cell>
          <cell r="R605" t="str">
            <v/>
          </cell>
          <cell r="S605">
            <v>0</v>
          </cell>
          <cell r="T605" t="str">
            <v/>
          </cell>
          <cell r="U605" t="str">
            <v/>
          </cell>
          <cell r="V605">
            <v>0</v>
          </cell>
          <cell r="W605" t="str">
            <v/>
          </cell>
          <cell r="X605">
            <v>0</v>
          </cell>
        </row>
        <row r="606">
          <cell r="B606">
            <v>55</v>
          </cell>
          <cell r="C606">
            <v>0</v>
          </cell>
          <cell r="D606" t="str">
            <v/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1</v>
          </cell>
          <cell r="M606">
            <v>3</v>
          </cell>
          <cell r="N606" t="str">
            <v xml:space="preserve"> </v>
          </cell>
          <cell r="O606">
            <v>0</v>
          </cell>
          <cell r="P606">
            <v>4167150295</v>
          </cell>
          <cell r="Q606" t="e">
            <v>#DIV/0!</v>
          </cell>
          <cell r="R606" t="e">
            <v>#DIV/0!</v>
          </cell>
          <cell r="S606" t="e">
            <v>#DIV/0!</v>
          </cell>
          <cell r="T606" t="e">
            <v>#DIV/0!</v>
          </cell>
          <cell r="U606">
            <v>0</v>
          </cell>
          <cell r="V606" t="e">
            <v>#DIV/0!</v>
          </cell>
          <cell r="W606" t="e">
            <v>#DIV/0!</v>
          </cell>
          <cell r="X606" t="e">
            <v>#DIV/0!</v>
          </cell>
        </row>
        <row r="607">
          <cell r="B607" t="str">
            <v/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 t="str">
            <v/>
          </cell>
          <cell r="N607" t="str">
            <v xml:space="preserve"> </v>
          </cell>
          <cell r="O607" t="str">
            <v/>
          </cell>
          <cell r="P607" t="str">
            <v/>
          </cell>
          <cell r="Q607">
            <v>0</v>
          </cell>
          <cell r="R607" t="str">
            <v/>
          </cell>
          <cell r="S607">
            <v>0</v>
          </cell>
          <cell r="T607" t="str">
            <v/>
          </cell>
          <cell r="U607" t="str">
            <v/>
          </cell>
          <cell r="V607">
            <v>0</v>
          </cell>
          <cell r="W607" t="str">
            <v/>
          </cell>
          <cell r="X607">
            <v>0</v>
          </cell>
        </row>
        <row r="608">
          <cell r="B608" t="str">
            <v/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 t="str">
            <v/>
          </cell>
          <cell r="N608" t="str">
            <v xml:space="preserve"> </v>
          </cell>
          <cell r="O608" t="str">
            <v/>
          </cell>
          <cell r="P608" t="str">
            <v/>
          </cell>
          <cell r="Q608">
            <v>0</v>
          </cell>
          <cell r="R608" t="str">
            <v/>
          </cell>
          <cell r="S608">
            <v>0</v>
          </cell>
          <cell r="T608" t="str">
            <v/>
          </cell>
          <cell r="U608" t="str">
            <v/>
          </cell>
          <cell r="V608">
            <v>0</v>
          </cell>
          <cell r="W608" t="str">
            <v/>
          </cell>
          <cell r="X608">
            <v>0</v>
          </cell>
        </row>
        <row r="609">
          <cell r="B609" t="str">
            <v/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 t="str">
            <v/>
          </cell>
          <cell r="N609">
            <v>0</v>
          </cell>
          <cell r="O609" t="str">
            <v/>
          </cell>
          <cell r="P609" t="str">
            <v/>
          </cell>
          <cell r="Q609">
            <v>0</v>
          </cell>
          <cell r="R609" t="str">
            <v/>
          </cell>
          <cell r="S609">
            <v>0</v>
          </cell>
          <cell r="T609" t="str">
            <v/>
          </cell>
          <cell r="U609" t="str">
            <v/>
          </cell>
          <cell r="V609">
            <v>0</v>
          </cell>
          <cell r="W609" t="str">
            <v/>
          </cell>
          <cell r="X609">
            <v>0</v>
          </cell>
        </row>
        <row r="610">
          <cell r="B610" t="str">
            <v/>
          </cell>
          <cell r="C610">
            <v>0</v>
          </cell>
          <cell r="D610">
            <v>0</v>
          </cell>
          <cell r="E610" t="str">
            <v/>
          </cell>
          <cell r="F610">
            <v>0</v>
          </cell>
          <cell r="G610" t="str">
            <v/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 t="str">
            <v/>
          </cell>
          <cell r="N610">
            <v>0</v>
          </cell>
          <cell r="O610" t="str">
            <v/>
          </cell>
          <cell r="P610" t="str">
            <v/>
          </cell>
          <cell r="Q610">
            <v>0</v>
          </cell>
          <cell r="R610" t="str">
            <v/>
          </cell>
          <cell r="S610">
            <v>0</v>
          </cell>
          <cell r="T610" t="str">
            <v/>
          </cell>
          <cell r="U610" t="str">
            <v/>
          </cell>
          <cell r="V610">
            <v>0</v>
          </cell>
          <cell r="W610" t="str">
            <v/>
          </cell>
          <cell r="X610">
            <v>0</v>
          </cell>
        </row>
        <row r="611">
          <cell r="B611" t="str">
            <v/>
          </cell>
          <cell r="C611">
            <v>0</v>
          </cell>
          <cell r="D611">
            <v>0</v>
          </cell>
          <cell r="E611" t="str">
            <v/>
          </cell>
          <cell r="F611">
            <v>0</v>
          </cell>
          <cell r="G611" t="str">
            <v/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 t="str">
            <v/>
          </cell>
          <cell r="N611">
            <v>0</v>
          </cell>
          <cell r="O611" t="str">
            <v/>
          </cell>
          <cell r="P611" t="str">
            <v/>
          </cell>
          <cell r="Q611">
            <v>0</v>
          </cell>
          <cell r="R611" t="str">
            <v/>
          </cell>
          <cell r="S611">
            <v>0</v>
          </cell>
          <cell r="T611" t="str">
            <v/>
          </cell>
          <cell r="U611" t="str">
            <v/>
          </cell>
          <cell r="V611">
            <v>0</v>
          </cell>
          <cell r="W611" t="str">
            <v/>
          </cell>
          <cell r="X611">
            <v>0</v>
          </cell>
        </row>
        <row r="612">
          <cell r="B612" t="str">
            <v/>
          </cell>
          <cell r="C612">
            <v>0</v>
          </cell>
          <cell r="D612">
            <v>0</v>
          </cell>
          <cell r="E612" t="str">
            <v/>
          </cell>
          <cell r="F612">
            <v>0</v>
          </cell>
          <cell r="G612" t="str">
            <v/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 t="str">
            <v/>
          </cell>
          <cell r="N612">
            <v>0</v>
          </cell>
          <cell r="O612" t="str">
            <v/>
          </cell>
          <cell r="P612" t="str">
            <v/>
          </cell>
          <cell r="Q612">
            <v>0</v>
          </cell>
          <cell r="R612" t="str">
            <v/>
          </cell>
          <cell r="S612">
            <v>0</v>
          </cell>
          <cell r="T612" t="str">
            <v/>
          </cell>
          <cell r="U612" t="str">
            <v/>
          </cell>
          <cell r="V612">
            <v>0</v>
          </cell>
          <cell r="W612" t="str">
            <v/>
          </cell>
          <cell r="X612">
            <v>0</v>
          </cell>
        </row>
        <row r="613">
          <cell r="B613" t="str">
            <v/>
          </cell>
          <cell r="C613">
            <v>0</v>
          </cell>
          <cell r="D613">
            <v>0</v>
          </cell>
          <cell r="E613" t="str">
            <v/>
          </cell>
          <cell r="F613">
            <v>0</v>
          </cell>
          <cell r="G613" t="str">
            <v/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 t="str">
            <v/>
          </cell>
          <cell r="N613">
            <v>0</v>
          </cell>
          <cell r="O613" t="str">
            <v/>
          </cell>
          <cell r="P613" t="str">
            <v/>
          </cell>
          <cell r="Q613">
            <v>0</v>
          </cell>
          <cell r="R613" t="str">
            <v/>
          </cell>
          <cell r="S613">
            <v>0</v>
          </cell>
          <cell r="T613" t="str">
            <v/>
          </cell>
          <cell r="U613" t="str">
            <v/>
          </cell>
          <cell r="V613">
            <v>0</v>
          </cell>
          <cell r="W613" t="str">
            <v/>
          </cell>
          <cell r="X613">
            <v>0</v>
          </cell>
        </row>
        <row r="614">
          <cell r="B614" t="str">
            <v/>
          </cell>
          <cell r="C614">
            <v>0</v>
          </cell>
          <cell r="D614">
            <v>0</v>
          </cell>
          <cell r="E614" t="str">
            <v/>
          </cell>
          <cell r="F614">
            <v>0</v>
          </cell>
          <cell r="G614" t="str">
            <v/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 t="str">
            <v/>
          </cell>
          <cell r="N614">
            <v>0</v>
          </cell>
          <cell r="O614" t="str">
            <v/>
          </cell>
          <cell r="P614" t="str">
            <v/>
          </cell>
          <cell r="Q614">
            <v>0</v>
          </cell>
          <cell r="R614" t="str">
            <v/>
          </cell>
          <cell r="S614">
            <v>0</v>
          </cell>
          <cell r="T614" t="str">
            <v/>
          </cell>
          <cell r="U614" t="str">
            <v/>
          </cell>
          <cell r="V614">
            <v>0</v>
          </cell>
          <cell r="W614" t="str">
            <v/>
          </cell>
          <cell r="X614">
            <v>0</v>
          </cell>
        </row>
        <row r="615">
          <cell r="B615" t="str">
            <v/>
          </cell>
          <cell r="C615">
            <v>0</v>
          </cell>
          <cell r="D615">
            <v>0</v>
          </cell>
          <cell r="E615" t="str">
            <v/>
          </cell>
          <cell r="F615">
            <v>0</v>
          </cell>
          <cell r="G615" t="str">
            <v/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 t="str">
            <v/>
          </cell>
          <cell r="N615">
            <v>0</v>
          </cell>
          <cell r="O615" t="str">
            <v/>
          </cell>
          <cell r="P615" t="str">
            <v/>
          </cell>
          <cell r="Q615">
            <v>0</v>
          </cell>
          <cell r="R615" t="str">
            <v/>
          </cell>
          <cell r="S615">
            <v>0</v>
          </cell>
          <cell r="T615" t="str">
            <v/>
          </cell>
          <cell r="U615" t="str">
            <v/>
          </cell>
          <cell r="V615">
            <v>0</v>
          </cell>
          <cell r="W615" t="str">
            <v/>
          </cell>
          <cell r="X615">
            <v>0</v>
          </cell>
        </row>
        <row r="616">
          <cell r="B616" t="str">
            <v/>
          </cell>
          <cell r="C616">
            <v>0</v>
          </cell>
          <cell r="D616">
            <v>0</v>
          </cell>
          <cell r="E616" t="str">
            <v/>
          </cell>
          <cell r="F616">
            <v>0</v>
          </cell>
          <cell r="G616" t="str">
            <v/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 t="str">
            <v/>
          </cell>
          <cell r="N616">
            <v>0</v>
          </cell>
          <cell r="O616" t="str">
            <v/>
          </cell>
          <cell r="P616" t="str">
            <v/>
          </cell>
          <cell r="Q616">
            <v>0</v>
          </cell>
          <cell r="R616" t="str">
            <v/>
          </cell>
          <cell r="S616">
            <v>0</v>
          </cell>
          <cell r="T616" t="str">
            <v/>
          </cell>
          <cell r="U616" t="str">
            <v/>
          </cell>
          <cell r="V616">
            <v>0</v>
          </cell>
          <cell r="W616" t="str">
            <v/>
          </cell>
          <cell r="X616">
            <v>0</v>
          </cell>
        </row>
        <row r="617">
          <cell r="B617">
            <v>56</v>
          </cell>
          <cell r="C617">
            <v>0</v>
          </cell>
          <cell r="D617" t="str">
            <v/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1</v>
          </cell>
          <cell r="M617">
            <v>3</v>
          </cell>
          <cell r="N617" t="str">
            <v xml:space="preserve"> </v>
          </cell>
          <cell r="O617">
            <v>0</v>
          </cell>
          <cell r="P617">
            <v>4167150295</v>
          </cell>
          <cell r="Q617" t="e">
            <v>#DIV/0!</v>
          </cell>
          <cell r="R617" t="e">
            <v>#DIV/0!</v>
          </cell>
          <cell r="S617" t="e">
            <v>#DIV/0!</v>
          </cell>
          <cell r="T617" t="e">
            <v>#DIV/0!</v>
          </cell>
          <cell r="U617">
            <v>0</v>
          </cell>
          <cell r="V617" t="e">
            <v>#DIV/0!</v>
          </cell>
          <cell r="W617" t="e">
            <v>#DIV/0!</v>
          </cell>
          <cell r="X617" t="e">
            <v>#DIV/0!</v>
          </cell>
        </row>
        <row r="618">
          <cell r="B618" t="str">
            <v/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 t="str">
            <v/>
          </cell>
          <cell r="N618" t="str">
            <v xml:space="preserve"> </v>
          </cell>
          <cell r="O618" t="str">
            <v/>
          </cell>
          <cell r="P618" t="str">
            <v/>
          </cell>
          <cell r="Q618">
            <v>0</v>
          </cell>
          <cell r="R618" t="str">
            <v/>
          </cell>
          <cell r="S618">
            <v>0</v>
          </cell>
          <cell r="T618" t="str">
            <v/>
          </cell>
          <cell r="U618" t="str">
            <v/>
          </cell>
          <cell r="V618">
            <v>0</v>
          </cell>
          <cell r="W618" t="str">
            <v/>
          </cell>
          <cell r="X618">
            <v>0</v>
          </cell>
        </row>
        <row r="619">
          <cell r="B619" t="str">
            <v/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 t="str">
            <v/>
          </cell>
          <cell r="N619" t="str">
            <v xml:space="preserve"> </v>
          </cell>
          <cell r="O619" t="str">
            <v/>
          </cell>
          <cell r="P619" t="str">
            <v/>
          </cell>
          <cell r="Q619">
            <v>0</v>
          </cell>
          <cell r="R619" t="str">
            <v/>
          </cell>
          <cell r="S619">
            <v>0</v>
          </cell>
          <cell r="T619" t="str">
            <v/>
          </cell>
          <cell r="U619" t="str">
            <v/>
          </cell>
          <cell r="V619">
            <v>0</v>
          </cell>
          <cell r="W619" t="str">
            <v/>
          </cell>
          <cell r="X619">
            <v>0</v>
          </cell>
        </row>
        <row r="620">
          <cell r="B620" t="str">
            <v/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 t="str">
            <v/>
          </cell>
          <cell r="N620">
            <v>0</v>
          </cell>
          <cell r="O620" t="str">
            <v/>
          </cell>
          <cell r="P620" t="str">
            <v/>
          </cell>
          <cell r="Q620">
            <v>0</v>
          </cell>
          <cell r="R620" t="str">
            <v/>
          </cell>
          <cell r="S620">
            <v>0</v>
          </cell>
          <cell r="T620" t="str">
            <v/>
          </cell>
          <cell r="U620" t="str">
            <v/>
          </cell>
          <cell r="V620">
            <v>0</v>
          </cell>
          <cell r="W620" t="str">
            <v/>
          </cell>
          <cell r="X620">
            <v>0</v>
          </cell>
        </row>
        <row r="621">
          <cell r="B621" t="str">
            <v/>
          </cell>
          <cell r="C621">
            <v>0</v>
          </cell>
          <cell r="D621">
            <v>0</v>
          </cell>
          <cell r="E621" t="str">
            <v/>
          </cell>
          <cell r="F621">
            <v>0</v>
          </cell>
          <cell r="G621" t="str">
            <v/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 t="str">
            <v/>
          </cell>
          <cell r="N621">
            <v>0</v>
          </cell>
          <cell r="O621" t="str">
            <v/>
          </cell>
          <cell r="P621" t="str">
            <v/>
          </cell>
          <cell r="Q621">
            <v>0</v>
          </cell>
          <cell r="R621" t="str">
            <v/>
          </cell>
          <cell r="S621">
            <v>0</v>
          </cell>
          <cell r="T621" t="str">
            <v/>
          </cell>
          <cell r="U621" t="str">
            <v/>
          </cell>
          <cell r="V621">
            <v>0</v>
          </cell>
          <cell r="W621" t="str">
            <v/>
          </cell>
          <cell r="X621">
            <v>0</v>
          </cell>
        </row>
        <row r="622">
          <cell r="B622" t="str">
            <v/>
          </cell>
          <cell r="C622">
            <v>0</v>
          </cell>
          <cell r="D622">
            <v>0</v>
          </cell>
          <cell r="E622" t="str">
            <v/>
          </cell>
          <cell r="F622">
            <v>0</v>
          </cell>
          <cell r="G622" t="str">
            <v/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 t="str">
            <v/>
          </cell>
          <cell r="N622">
            <v>0</v>
          </cell>
          <cell r="O622" t="str">
            <v/>
          </cell>
          <cell r="P622" t="str">
            <v/>
          </cell>
          <cell r="Q622">
            <v>0</v>
          </cell>
          <cell r="R622" t="str">
            <v/>
          </cell>
          <cell r="S622">
            <v>0</v>
          </cell>
          <cell r="T622" t="str">
            <v/>
          </cell>
          <cell r="U622" t="str">
            <v/>
          </cell>
          <cell r="V622">
            <v>0</v>
          </cell>
          <cell r="W622" t="str">
            <v/>
          </cell>
          <cell r="X622">
            <v>0</v>
          </cell>
        </row>
        <row r="623">
          <cell r="B623" t="str">
            <v/>
          </cell>
          <cell r="C623">
            <v>0</v>
          </cell>
          <cell r="D623">
            <v>0</v>
          </cell>
          <cell r="E623" t="str">
            <v/>
          </cell>
          <cell r="F623">
            <v>0</v>
          </cell>
          <cell r="G623" t="str">
            <v/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 t="str">
            <v/>
          </cell>
          <cell r="N623">
            <v>0</v>
          </cell>
          <cell r="O623" t="str">
            <v/>
          </cell>
          <cell r="P623" t="str">
            <v/>
          </cell>
          <cell r="Q623">
            <v>0</v>
          </cell>
          <cell r="R623" t="str">
            <v/>
          </cell>
          <cell r="S623">
            <v>0</v>
          </cell>
          <cell r="T623" t="str">
            <v/>
          </cell>
          <cell r="U623" t="str">
            <v/>
          </cell>
          <cell r="V623">
            <v>0</v>
          </cell>
          <cell r="W623" t="str">
            <v/>
          </cell>
          <cell r="X623">
            <v>0</v>
          </cell>
        </row>
        <row r="624">
          <cell r="B624" t="str">
            <v/>
          </cell>
          <cell r="C624">
            <v>0</v>
          </cell>
          <cell r="D624">
            <v>0</v>
          </cell>
          <cell r="E624" t="str">
            <v/>
          </cell>
          <cell r="F624">
            <v>0</v>
          </cell>
          <cell r="G624" t="str">
            <v/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 t="str">
            <v/>
          </cell>
          <cell r="N624">
            <v>0</v>
          </cell>
          <cell r="O624" t="str">
            <v/>
          </cell>
          <cell r="P624" t="str">
            <v/>
          </cell>
          <cell r="Q624">
            <v>0</v>
          </cell>
          <cell r="R624" t="str">
            <v/>
          </cell>
          <cell r="S624">
            <v>0</v>
          </cell>
          <cell r="T624" t="str">
            <v/>
          </cell>
          <cell r="U624" t="str">
            <v/>
          </cell>
          <cell r="V624">
            <v>0</v>
          </cell>
          <cell r="W624" t="str">
            <v/>
          </cell>
          <cell r="X624">
            <v>0</v>
          </cell>
        </row>
        <row r="625">
          <cell r="B625" t="str">
            <v/>
          </cell>
          <cell r="C625">
            <v>0</v>
          </cell>
          <cell r="D625">
            <v>0</v>
          </cell>
          <cell r="E625" t="str">
            <v/>
          </cell>
          <cell r="F625">
            <v>0</v>
          </cell>
          <cell r="G625" t="str">
            <v/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 t="str">
            <v/>
          </cell>
          <cell r="N625">
            <v>0</v>
          </cell>
          <cell r="O625" t="str">
            <v/>
          </cell>
          <cell r="P625" t="str">
            <v/>
          </cell>
          <cell r="Q625">
            <v>0</v>
          </cell>
          <cell r="R625" t="str">
            <v/>
          </cell>
          <cell r="S625">
            <v>0</v>
          </cell>
          <cell r="T625" t="str">
            <v/>
          </cell>
          <cell r="U625" t="str">
            <v/>
          </cell>
          <cell r="V625">
            <v>0</v>
          </cell>
          <cell r="W625" t="str">
            <v/>
          </cell>
          <cell r="X625">
            <v>0</v>
          </cell>
        </row>
        <row r="626">
          <cell r="B626" t="str">
            <v/>
          </cell>
          <cell r="C626">
            <v>0</v>
          </cell>
          <cell r="D626">
            <v>0</v>
          </cell>
          <cell r="E626" t="str">
            <v/>
          </cell>
          <cell r="F626">
            <v>0</v>
          </cell>
          <cell r="G626" t="str">
            <v/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 t="str">
            <v/>
          </cell>
          <cell r="N626">
            <v>0</v>
          </cell>
          <cell r="O626" t="str">
            <v/>
          </cell>
          <cell r="P626" t="str">
            <v/>
          </cell>
          <cell r="Q626">
            <v>0</v>
          </cell>
          <cell r="R626" t="str">
            <v/>
          </cell>
          <cell r="S626">
            <v>0</v>
          </cell>
          <cell r="T626" t="str">
            <v/>
          </cell>
          <cell r="U626" t="str">
            <v/>
          </cell>
          <cell r="V626">
            <v>0</v>
          </cell>
          <cell r="W626" t="str">
            <v/>
          </cell>
          <cell r="X626">
            <v>0</v>
          </cell>
        </row>
        <row r="627">
          <cell r="B627" t="str">
            <v/>
          </cell>
          <cell r="C627">
            <v>0</v>
          </cell>
          <cell r="D627">
            <v>0</v>
          </cell>
          <cell r="E627" t="str">
            <v/>
          </cell>
          <cell r="F627">
            <v>0</v>
          </cell>
          <cell r="G627" t="str">
            <v/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 t="str">
            <v/>
          </cell>
          <cell r="N627">
            <v>0</v>
          </cell>
          <cell r="O627" t="str">
            <v/>
          </cell>
          <cell r="P627" t="str">
            <v/>
          </cell>
          <cell r="Q627">
            <v>0</v>
          </cell>
          <cell r="R627" t="str">
            <v/>
          </cell>
          <cell r="S627">
            <v>0</v>
          </cell>
          <cell r="T627" t="str">
            <v/>
          </cell>
          <cell r="U627" t="str">
            <v/>
          </cell>
          <cell r="V627">
            <v>0</v>
          </cell>
          <cell r="W627" t="str">
            <v/>
          </cell>
          <cell r="X627">
            <v>0</v>
          </cell>
        </row>
        <row r="628">
          <cell r="B628">
            <v>57</v>
          </cell>
          <cell r="C628">
            <v>0</v>
          </cell>
          <cell r="D628" t="str">
            <v/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1</v>
          </cell>
          <cell r="M628">
            <v>3</v>
          </cell>
          <cell r="N628" t="str">
            <v xml:space="preserve"> </v>
          </cell>
          <cell r="O628">
            <v>0</v>
          </cell>
          <cell r="P628">
            <v>4167150295</v>
          </cell>
          <cell r="Q628" t="e">
            <v>#DIV/0!</v>
          </cell>
          <cell r="R628" t="e">
            <v>#DIV/0!</v>
          </cell>
          <cell r="S628" t="e">
            <v>#DIV/0!</v>
          </cell>
          <cell r="T628" t="e">
            <v>#DIV/0!</v>
          </cell>
          <cell r="U628">
            <v>0</v>
          </cell>
          <cell r="V628" t="e">
            <v>#DIV/0!</v>
          </cell>
          <cell r="W628" t="e">
            <v>#DIV/0!</v>
          </cell>
          <cell r="X628" t="e">
            <v>#DIV/0!</v>
          </cell>
        </row>
        <row r="629">
          <cell r="B629" t="str">
            <v/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 t="str">
            <v/>
          </cell>
          <cell r="N629" t="str">
            <v xml:space="preserve"> </v>
          </cell>
          <cell r="O629" t="str">
            <v/>
          </cell>
          <cell r="P629" t="str">
            <v/>
          </cell>
          <cell r="Q629">
            <v>0</v>
          </cell>
          <cell r="R629" t="str">
            <v/>
          </cell>
          <cell r="S629">
            <v>0</v>
          </cell>
          <cell r="T629" t="str">
            <v/>
          </cell>
          <cell r="U629" t="str">
            <v/>
          </cell>
          <cell r="V629">
            <v>0</v>
          </cell>
          <cell r="W629" t="str">
            <v/>
          </cell>
          <cell r="X629">
            <v>0</v>
          </cell>
        </row>
        <row r="630">
          <cell r="B630" t="str">
            <v/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 t="str">
            <v/>
          </cell>
          <cell r="N630" t="str">
            <v xml:space="preserve"> </v>
          </cell>
          <cell r="O630" t="str">
            <v/>
          </cell>
          <cell r="P630" t="str">
            <v/>
          </cell>
          <cell r="Q630">
            <v>0</v>
          </cell>
          <cell r="R630" t="str">
            <v/>
          </cell>
          <cell r="S630">
            <v>0</v>
          </cell>
          <cell r="T630" t="str">
            <v/>
          </cell>
          <cell r="U630" t="str">
            <v/>
          </cell>
          <cell r="V630">
            <v>0</v>
          </cell>
          <cell r="W630" t="str">
            <v/>
          </cell>
          <cell r="X630">
            <v>0</v>
          </cell>
        </row>
        <row r="631">
          <cell r="B631" t="str">
            <v/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 t="str">
            <v/>
          </cell>
          <cell r="N631">
            <v>0</v>
          </cell>
          <cell r="O631" t="str">
            <v/>
          </cell>
          <cell r="P631" t="str">
            <v/>
          </cell>
          <cell r="Q631">
            <v>0</v>
          </cell>
          <cell r="R631" t="str">
            <v/>
          </cell>
          <cell r="S631">
            <v>0</v>
          </cell>
          <cell r="T631" t="str">
            <v/>
          </cell>
          <cell r="U631" t="str">
            <v/>
          </cell>
          <cell r="V631">
            <v>0</v>
          </cell>
          <cell r="W631" t="str">
            <v/>
          </cell>
          <cell r="X631">
            <v>0</v>
          </cell>
        </row>
        <row r="632">
          <cell r="B632" t="str">
            <v/>
          </cell>
          <cell r="C632">
            <v>0</v>
          </cell>
          <cell r="D632">
            <v>0</v>
          </cell>
          <cell r="E632" t="str">
            <v/>
          </cell>
          <cell r="F632">
            <v>0</v>
          </cell>
          <cell r="G632" t="str">
            <v/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 t="str">
            <v/>
          </cell>
          <cell r="N632">
            <v>0</v>
          </cell>
          <cell r="O632" t="str">
            <v/>
          </cell>
          <cell r="P632" t="str">
            <v/>
          </cell>
          <cell r="Q632">
            <v>0</v>
          </cell>
          <cell r="R632" t="str">
            <v/>
          </cell>
          <cell r="S632">
            <v>0</v>
          </cell>
          <cell r="T632" t="str">
            <v/>
          </cell>
          <cell r="U632" t="str">
            <v/>
          </cell>
          <cell r="V632">
            <v>0</v>
          </cell>
          <cell r="W632" t="str">
            <v/>
          </cell>
          <cell r="X632">
            <v>0</v>
          </cell>
        </row>
        <row r="633">
          <cell r="B633" t="str">
            <v/>
          </cell>
          <cell r="C633">
            <v>0</v>
          </cell>
          <cell r="D633">
            <v>0</v>
          </cell>
          <cell r="E633" t="str">
            <v/>
          </cell>
          <cell r="F633">
            <v>0</v>
          </cell>
          <cell r="G633" t="str">
            <v/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 t="str">
            <v/>
          </cell>
          <cell r="N633">
            <v>0</v>
          </cell>
          <cell r="O633" t="str">
            <v/>
          </cell>
          <cell r="P633" t="str">
            <v/>
          </cell>
          <cell r="Q633">
            <v>0</v>
          </cell>
          <cell r="R633" t="str">
            <v/>
          </cell>
          <cell r="S633">
            <v>0</v>
          </cell>
          <cell r="T633" t="str">
            <v/>
          </cell>
          <cell r="U633" t="str">
            <v/>
          </cell>
          <cell r="V633">
            <v>0</v>
          </cell>
          <cell r="W633" t="str">
            <v/>
          </cell>
          <cell r="X633">
            <v>0</v>
          </cell>
        </row>
        <row r="634">
          <cell r="B634" t="str">
            <v/>
          </cell>
          <cell r="C634">
            <v>0</v>
          </cell>
          <cell r="D634">
            <v>0</v>
          </cell>
          <cell r="E634" t="str">
            <v/>
          </cell>
          <cell r="F634">
            <v>0</v>
          </cell>
          <cell r="G634" t="str">
            <v/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 t="str">
            <v/>
          </cell>
          <cell r="N634">
            <v>0</v>
          </cell>
          <cell r="O634" t="str">
            <v/>
          </cell>
          <cell r="P634" t="str">
            <v/>
          </cell>
          <cell r="Q634">
            <v>0</v>
          </cell>
          <cell r="R634" t="str">
            <v/>
          </cell>
          <cell r="S634">
            <v>0</v>
          </cell>
          <cell r="T634" t="str">
            <v/>
          </cell>
          <cell r="U634" t="str">
            <v/>
          </cell>
          <cell r="V634">
            <v>0</v>
          </cell>
          <cell r="W634" t="str">
            <v/>
          </cell>
          <cell r="X634">
            <v>0</v>
          </cell>
        </row>
        <row r="635">
          <cell r="B635" t="str">
            <v/>
          </cell>
          <cell r="C635">
            <v>0</v>
          </cell>
          <cell r="D635">
            <v>0</v>
          </cell>
          <cell r="E635" t="str">
            <v/>
          </cell>
          <cell r="F635">
            <v>0</v>
          </cell>
          <cell r="G635" t="str">
            <v/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 t="str">
            <v/>
          </cell>
          <cell r="N635">
            <v>0</v>
          </cell>
          <cell r="O635" t="str">
            <v/>
          </cell>
          <cell r="P635" t="str">
            <v/>
          </cell>
          <cell r="Q635">
            <v>0</v>
          </cell>
          <cell r="R635" t="str">
            <v/>
          </cell>
          <cell r="S635">
            <v>0</v>
          </cell>
          <cell r="T635" t="str">
            <v/>
          </cell>
          <cell r="U635" t="str">
            <v/>
          </cell>
          <cell r="V635">
            <v>0</v>
          </cell>
          <cell r="W635" t="str">
            <v/>
          </cell>
          <cell r="X635">
            <v>0</v>
          </cell>
        </row>
        <row r="636">
          <cell r="B636" t="str">
            <v/>
          </cell>
          <cell r="C636">
            <v>0</v>
          </cell>
          <cell r="D636">
            <v>0</v>
          </cell>
          <cell r="E636" t="str">
            <v/>
          </cell>
          <cell r="F636">
            <v>0</v>
          </cell>
          <cell r="G636" t="str">
            <v/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 t="str">
            <v/>
          </cell>
          <cell r="N636">
            <v>0</v>
          </cell>
          <cell r="O636" t="str">
            <v/>
          </cell>
          <cell r="P636" t="str">
            <v/>
          </cell>
          <cell r="Q636">
            <v>0</v>
          </cell>
          <cell r="R636" t="str">
            <v/>
          </cell>
          <cell r="S636">
            <v>0</v>
          </cell>
          <cell r="T636" t="str">
            <v/>
          </cell>
          <cell r="U636" t="str">
            <v/>
          </cell>
          <cell r="V636">
            <v>0</v>
          </cell>
          <cell r="W636" t="str">
            <v/>
          </cell>
          <cell r="X636">
            <v>0</v>
          </cell>
        </row>
        <row r="637">
          <cell r="B637" t="str">
            <v/>
          </cell>
          <cell r="C637">
            <v>0</v>
          </cell>
          <cell r="D637">
            <v>0</v>
          </cell>
          <cell r="E637" t="str">
            <v/>
          </cell>
          <cell r="F637">
            <v>0</v>
          </cell>
          <cell r="G637" t="str">
            <v/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 t="str">
            <v/>
          </cell>
          <cell r="N637">
            <v>0</v>
          </cell>
          <cell r="O637" t="str">
            <v/>
          </cell>
          <cell r="P637" t="str">
            <v/>
          </cell>
          <cell r="Q637">
            <v>0</v>
          </cell>
          <cell r="R637" t="str">
            <v/>
          </cell>
          <cell r="S637">
            <v>0</v>
          </cell>
          <cell r="T637" t="str">
            <v/>
          </cell>
          <cell r="U637" t="str">
            <v/>
          </cell>
          <cell r="V637">
            <v>0</v>
          </cell>
          <cell r="W637" t="str">
            <v/>
          </cell>
          <cell r="X637">
            <v>0</v>
          </cell>
        </row>
        <row r="638">
          <cell r="B638" t="str">
            <v/>
          </cell>
          <cell r="C638">
            <v>0</v>
          </cell>
          <cell r="D638">
            <v>0</v>
          </cell>
          <cell r="E638" t="str">
            <v/>
          </cell>
          <cell r="F638">
            <v>0</v>
          </cell>
          <cell r="G638" t="str">
            <v/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 t="str">
            <v/>
          </cell>
          <cell r="N638">
            <v>0</v>
          </cell>
          <cell r="O638" t="str">
            <v/>
          </cell>
          <cell r="P638" t="str">
            <v/>
          </cell>
          <cell r="Q638">
            <v>0</v>
          </cell>
          <cell r="R638" t="str">
            <v/>
          </cell>
          <cell r="S638">
            <v>0</v>
          </cell>
          <cell r="T638" t="str">
            <v/>
          </cell>
          <cell r="U638" t="str">
            <v/>
          </cell>
          <cell r="V638">
            <v>0</v>
          </cell>
          <cell r="W638" t="str">
            <v/>
          </cell>
          <cell r="X638">
            <v>0</v>
          </cell>
        </row>
        <row r="639">
          <cell r="B639">
            <v>58</v>
          </cell>
          <cell r="C639">
            <v>0</v>
          </cell>
          <cell r="D639" t="str">
            <v/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1</v>
          </cell>
          <cell r="M639">
            <v>3</v>
          </cell>
          <cell r="N639" t="str">
            <v xml:space="preserve"> </v>
          </cell>
          <cell r="O639">
            <v>0</v>
          </cell>
          <cell r="P639">
            <v>4167150295</v>
          </cell>
          <cell r="Q639" t="e">
            <v>#DIV/0!</v>
          </cell>
          <cell r="R639" t="e">
            <v>#DIV/0!</v>
          </cell>
          <cell r="S639" t="e">
            <v>#DIV/0!</v>
          </cell>
          <cell r="T639" t="e">
            <v>#DIV/0!</v>
          </cell>
          <cell r="U639">
            <v>0</v>
          </cell>
          <cell r="V639" t="e">
            <v>#DIV/0!</v>
          </cell>
          <cell r="W639" t="e">
            <v>#DIV/0!</v>
          </cell>
          <cell r="X639" t="e">
            <v>#DIV/0!</v>
          </cell>
        </row>
        <row r="640">
          <cell r="B640" t="str">
            <v/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 t="str">
            <v/>
          </cell>
          <cell r="N640" t="str">
            <v xml:space="preserve"> </v>
          </cell>
          <cell r="O640" t="str">
            <v/>
          </cell>
          <cell r="P640" t="str">
            <v/>
          </cell>
          <cell r="Q640">
            <v>0</v>
          </cell>
          <cell r="R640" t="str">
            <v/>
          </cell>
          <cell r="S640">
            <v>0</v>
          </cell>
          <cell r="T640" t="str">
            <v/>
          </cell>
          <cell r="U640" t="str">
            <v/>
          </cell>
          <cell r="V640">
            <v>0</v>
          </cell>
          <cell r="W640" t="str">
            <v/>
          </cell>
          <cell r="X640">
            <v>0</v>
          </cell>
        </row>
        <row r="641">
          <cell r="B641" t="str">
            <v/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 t="str">
            <v/>
          </cell>
          <cell r="N641" t="str">
            <v xml:space="preserve"> </v>
          </cell>
          <cell r="O641" t="str">
            <v/>
          </cell>
          <cell r="P641" t="str">
            <v/>
          </cell>
          <cell r="Q641">
            <v>0</v>
          </cell>
          <cell r="R641" t="str">
            <v/>
          </cell>
          <cell r="S641">
            <v>0</v>
          </cell>
          <cell r="T641" t="str">
            <v/>
          </cell>
          <cell r="U641" t="str">
            <v/>
          </cell>
          <cell r="V641">
            <v>0</v>
          </cell>
          <cell r="W641" t="str">
            <v/>
          </cell>
          <cell r="X641">
            <v>0</v>
          </cell>
        </row>
        <row r="642">
          <cell r="B642" t="str">
            <v/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 t="str">
            <v/>
          </cell>
          <cell r="N642">
            <v>0</v>
          </cell>
          <cell r="O642" t="str">
            <v/>
          </cell>
          <cell r="P642" t="str">
            <v/>
          </cell>
          <cell r="Q642">
            <v>0</v>
          </cell>
          <cell r="R642" t="str">
            <v/>
          </cell>
          <cell r="S642">
            <v>0</v>
          </cell>
          <cell r="T642" t="str">
            <v/>
          </cell>
          <cell r="U642" t="str">
            <v/>
          </cell>
          <cell r="V642">
            <v>0</v>
          </cell>
          <cell r="W642" t="str">
            <v/>
          </cell>
          <cell r="X642">
            <v>0</v>
          </cell>
        </row>
        <row r="643">
          <cell r="B643" t="str">
            <v/>
          </cell>
          <cell r="C643">
            <v>0</v>
          </cell>
          <cell r="D643">
            <v>0</v>
          </cell>
          <cell r="E643" t="str">
            <v/>
          </cell>
          <cell r="F643">
            <v>0</v>
          </cell>
          <cell r="G643" t="str">
            <v/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 t="str">
            <v/>
          </cell>
          <cell r="N643">
            <v>0</v>
          </cell>
          <cell r="O643" t="str">
            <v/>
          </cell>
          <cell r="P643" t="str">
            <v/>
          </cell>
          <cell r="Q643">
            <v>0</v>
          </cell>
          <cell r="R643" t="str">
            <v/>
          </cell>
          <cell r="S643">
            <v>0</v>
          </cell>
          <cell r="T643" t="str">
            <v/>
          </cell>
          <cell r="U643" t="str">
            <v/>
          </cell>
          <cell r="V643">
            <v>0</v>
          </cell>
          <cell r="W643" t="str">
            <v/>
          </cell>
          <cell r="X643">
            <v>0</v>
          </cell>
        </row>
        <row r="644">
          <cell r="B644" t="str">
            <v/>
          </cell>
          <cell r="C644">
            <v>0</v>
          </cell>
          <cell r="D644">
            <v>0</v>
          </cell>
          <cell r="E644" t="str">
            <v/>
          </cell>
          <cell r="F644">
            <v>0</v>
          </cell>
          <cell r="G644" t="str">
            <v/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 t="str">
            <v/>
          </cell>
          <cell r="N644">
            <v>0</v>
          </cell>
          <cell r="O644" t="str">
            <v/>
          </cell>
          <cell r="P644" t="str">
            <v/>
          </cell>
          <cell r="Q644">
            <v>0</v>
          </cell>
          <cell r="R644" t="str">
            <v/>
          </cell>
          <cell r="S644">
            <v>0</v>
          </cell>
          <cell r="T644" t="str">
            <v/>
          </cell>
          <cell r="U644" t="str">
            <v/>
          </cell>
          <cell r="V644">
            <v>0</v>
          </cell>
          <cell r="W644" t="str">
            <v/>
          </cell>
          <cell r="X644">
            <v>0</v>
          </cell>
        </row>
        <row r="645">
          <cell r="B645" t="str">
            <v/>
          </cell>
          <cell r="C645">
            <v>0</v>
          </cell>
          <cell r="D645">
            <v>0</v>
          </cell>
          <cell r="E645" t="str">
            <v/>
          </cell>
          <cell r="F645">
            <v>0</v>
          </cell>
          <cell r="G645" t="str">
            <v/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 t="str">
            <v/>
          </cell>
          <cell r="N645">
            <v>0</v>
          </cell>
          <cell r="O645" t="str">
            <v/>
          </cell>
          <cell r="P645" t="str">
            <v/>
          </cell>
          <cell r="Q645">
            <v>0</v>
          </cell>
          <cell r="R645" t="str">
            <v/>
          </cell>
          <cell r="S645">
            <v>0</v>
          </cell>
          <cell r="T645" t="str">
            <v/>
          </cell>
          <cell r="U645" t="str">
            <v/>
          </cell>
          <cell r="V645">
            <v>0</v>
          </cell>
          <cell r="W645" t="str">
            <v/>
          </cell>
          <cell r="X645">
            <v>0</v>
          </cell>
        </row>
        <row r="646">
          <cell r="B646" t="str">
            <v/>
          </cell>
          <cell r="C646">
            <v>0</v>
          </cell>
          <cell r="D646">
            <v>0</v>
          </cell>
          <cell r="E646" t="str">
            <v/>
          </cell>
          <cell r="F646">
            <v>0</v>
          </cell>
          <cell r="G646" t="str">
            <v/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 t="str">
            <v/>
          </cell>
          <cell r="N646">
            <v>0</v>
          </cell>
          <cell r="O646" t="str">
            <v/>
          </cell>
          <cell r="P646" t="str">
            <v/>
          </cell>
          <cell r="Q646">
            <v>0</v>
          </cell>
          <cell r="R646" t="str">
            <v/>
          </cell>
          <cell r="S646">
            <v>0</v>
          </cell>
          <cell r="T646" t="str">
            <v/>
          </cell>
          <cell r="U646" t="str">
            <v/>
          </cell>
          <cell r="V646">
            <v>0</v>
          </cell>
          <cell r="W646" t="str">
            <v/>
          </cell>
          <cell r="X646">
            <v>0</v>
          </cell>
        </row>
        <row r="647">
          <cell r="B647" t="str">
            <v/>
          </cell>
          <cell r="C647">
            <v>0</v>
          </cell>
          <cell r="D647">
            <v>0</v>
          </cell>
          <cell r="E647" t="str">
            <v/>
          </cell>
          <cell r="F647">
            <v>0</v>
          </cell>
          <cell r="G647" t="str">
            <v/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 t="str">
            <v/>
          </cell>
          <cell r="N647">
            <v>0</v>
          </cell>
          <cell r="O647" t="str">
            <v/>
          </cell>
          <cell r="P647" t="str">
            <v/>
          </cell>
          <cell r="Q647">
            <v>0</v>
          </cell>
          <cell r="R647" t="str">
            <v/>
          </cell>
          <cell r="S647">
            <v>0</v>
          </cell>
          <cell r="T647" t="str">
            <v/>
          </cell>
          <cell r="U647" t="str">
            <v/>
          </cell>
          <cell r="V647">
            <v>0</v>
          </cell>
          <cell r="W647" t="str">
            <v/>
          </cell>
          <cell r="X647">
            <v>0</v>
          </cell>
        </row>
        <row r="648">
          <cell r="B648" t="str">
            <v/>
          </cell>
          <cell r="C648">
            <v>0</v>
          </cell>
          <cell r="D648">
            <v>0</v>
          </cell>
          <cell r="E648" t="str">
            <v/>
          </cell>
          <cell r="F648">
            <v>0</v>
          </cell>
          <cell r="G648" t="str">
            <v/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 t="str">
            <v/>
          </cell>
          <cell r="N648">
            <v>0</v>
          </cell>
          <cell r="O648" t="str">
            <v/>
          </cell>
          <cell r="P648" t="str">
            <v/>
          </cell>
          <cell r="Q648">
            <v>0</v>
          </cell>
          <cell r="R648" t="str">
            <v/>
          </cell>
          <cell r="S648">
            <v>0</v>
          </cell>
          <cell r="T648" t="str">
            <v/>
          </cell>
          <cell r="U648" t="str">
            <v/>
          </cell>
          <cell r="V648">
            <v>0</v>
          </cell>
          <cell r="W648" t="str">
            <v/>
          </cell>
          <cell r="X648">
            <v>0</v>
          </cell>
        </row>
        <row r="649">
          <cell r="B649" t="str">
            <v/>
          </cell>
          <cell r="C649">
            <v>0</v>
          </cell>
          <cell r="D649">
            <v>0</v>
          </cell>
          <cell r="E649" t="str">
            <v/>
          </cell>
          <cell r="F649">
            <v>0</v>
          </cell>
          <cell r="G649" t="str">
            <v/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 t="str">
            <v/>
          </cell>
          <cell r="N649">
            <v>0</v>
          </cell>
          <cell r="O649" t="str">
            <v/>
          </cell>
          <cell r="P649" t="str">
            <v/>
          </cell>
          <cell r="Q649">
            <v>0</v>
          </cell>
          <cell r="R649" t="str">
            <v/>
          </cell>
          <cell r="S649">
            <v>0</v>
          </cell>
          <cell r="T649" t="str">
            <v/>
          </cell>
          <cell r="U649" t="str">
            <v/>
          </cell>
          <cell r="V649">
            <v>0</v>
          </cell>
          <cell r="W649" t="str">
            <v/>
          </cell>
          <cell r="X649">
            <v>0</v>
          </cell>
        </row>
        <row r="650">
          <cell r="B650">
            <v>59</v>
          </cell>
          <cell r="C650">
            <v>0</v>
          </cell>
          <cell r="D650" t="str">
            <v/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1</v>
          </cell>
          <cell r="M650">
            <v>3</v>
          </cell>
          <cell r="N650" t="str">
            <v xml:space="preserve"> </v>
          </cell>
          <cell r="O650">
            <v>0</v>
          </cell>
          <cell r="P650">
            <v>4167150295</v>
          </cell>
          <cell r="Q650" t="e">
            <v>#DIV/0!</v>
          </cell>
          <cell r="R650" t="e">
            <v>#DIV/0!</v>
          </cell>
          <cell r="S650" t="e">
            <v>#DIV/0!</v>
          </cell>
          <cell r="T650" t="e">
            <v>#DIV/0!</v>
          </cell>
          <cell r="U650">
            <v>0</v>
          </cell>
          <cell r="V650" t="e">
            <v>#DIV/0!</v>
          </cell>
          <cell r="W650" t="e">
            <v>#DIV/0!</v>
          </cell>
          <cell r="X650" t="e">
            <v>#DIV/0!</v>
          </cell>
        </row>
        <row r="651">
          <cell r="B651" t="str">
            <v/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 t="str">
            <v/>
          </cell>
          <cell r="N651" t="str">
            <v xml:space="preserve"> </v>
          </cell>
          <cell r="O651" t="str">
            <v/>
          </cell>
          <cell r="P651" t="str">
            <v/>
          </cell>
          <cell r="Q651">
            <v>0</v>
          </cell>
          <cell r="R651" t="str">
            <v/>
          </cell>
          <cell r="S651">
            <v>0</v>
          </cell>
          <cell r="T651" t="str">
            <v/>
          </cell>
          <cell r="U651" t="str">
            <v/>
          </cell>
          <cell r="V651">
            <v>0</v>
          </cell>
          <cell r="W651" t="str">
            <v/>
          </cell>
          <cell r="X651">
            <v>0</v>
          </cell>
        </row>
        <row r="652">
          <cell r="B652" t="str">
            <v/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 t="str">
            <v/>
          </cell>
          <cell r="N652" t="str">
            <v xml:space="preserve"> </v>
          </cell>
          <cell r="O652" t="str">
            <v/>
          </cell>
          <cell r="P652" t="str">
            <v/>
          </cell>
          <cell r="Q652">
            <v>0</v>
          </cell>
          <cell r="R652" t="str">
            <v/>
          </cell>
          <cell r="S652">
            <v>0</v>
          </cell>
          <cell r="T652" t="str">
            <v/>
          </cell>
          <cell r="U652" t="str">
            <v/>
          </cell>
          <cell r="V652">
            <v>0</v>
          </cell>
          <cell r="W652" t="str">
            <v/>
          </cell>
          <cell r="X652">
            <v>0</v>
          </cell>
        </row>
        <row r="653">
          <cell r="B653" t="str">
            <v/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 t="str">
            <v/>
          </cell>
          <cell r="N653">
            <v>0</v>
          </cell>
          <cell r="O653" t="str">
            <v/>
          </cell>
          <cell r="P653" t="str">
            <v/>
          </cell>
          <cell r="Q653">
            <v>0</v>
          </cell>
          <cell r="R653" t="str">
            <v/>
          </cell>
          <cell r="S653">
            <v>0</v>
          </cell>
          <cell r="T653" t="str">
            <v/>
          </cell>
          <cell r="U653" t="str">
            <v/>
          </cell>
          <cell r="V653">
            <v>0</v>
          </cell>
          <cell r="W653" t="str">
            <v/>
          </cell>
          <cell r="X653">
            <v>0</v>
          </cell>
        </row>
        <row r="654">
          <cell r="B654" t="str">
            <v/>
          </cell>
          <cell r="C654">
            <v>0</v>
          </cell>
          <cell r="D654">
            <v>0</v>
          </cell>
          <cell r="E654" t="str">
            <v/>
          </cell>
          <cell r="F654">
            <v>0</v>
          </cell>
          <cell r="G654" t="str">
            <v/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 t="str">
            <v/>
          </cell>
          <cell r="N654">
            <v>0</v>
          </cell>
          <cell r="O654" t="str">
            <v/>
          </cell>
          <cell r="P654" t="str">
            <v/>
          </cell>
          <cell r="Q654">
            <v>0</v>
          </cell>
          <cell r="R654" t="str">
            <v/>
          </cell>
          <cell r="S654">
            <v>0</v>
          </cell>
          <cell r="T654" t="str">
            <v/>
          </cell>
          <cell r="U654" t="str">
            <v/>
          </cell>
          <cell r="V654">
            <v>0</v>
          </cell>
          <cell r="W654" t="str">
            <v/>
          </cell>
          <cell r="X654">
            <v>0</v>
          </cell>
        </row>
        <row r="655">
          <cell r="B655" t="str">
            <v/>
          </cell>
          <cell r="C655">
            <v>0</v>
          </cell>
          <cell r="D655">
            <v>0</v>
          </cell>
          <cell r="E655" t="str">
            <v/>
          </cell>
          <cell r="F655">
            <v>0</v>
          </cell>
          <cell r="G655" t="str">
            <v/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 t="str">
            <v/>
          </cell>
          <cell r="N655">
            <v>0</v>
          </cell>
          <cell r="O655" t="str">
            <v/>
          </cell>
          <cell r="P655" t="str">
            <v/>
          </cell>
          <cell r="Q655">
            <v>0</v>
          </cell>
          <cell r="R655" t="str">
            <v/>
          </cell>
          <cell r="S655">
            <v>0</v>
          </cell>
          <cell r="T655" t="str">
            <v/>
          </cell>
          <cell r="U655" t="str">
            <v/>
          </cell>
          <cell r="V655">
            <v>0</v>
          </cell>
          <cell r="W655" t="str">
            <v/>
          </cell>
          <cell r="X655">
            <v>0</v>
          </cell>
        </row>
        <row r="656">
          <cell r="B656" t="str">
            <v/>
          </cell>
          <cell r="C656">
            <v>0</v>
          </cell>
          <cell r="D656">
            <v>0</v>
          </cell>
          <cell r="E656" t="str">
            <v/>
          </cell>
          <cell r="F656">
            <v>0</v>
          </cell>
          <cell r="G656" t="str">
            <v/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 t="str">
            <v/>
          </cell>
          <cell r="N656">
            <v>0</v>
          </cell>
          <cell r="O656" t="str">
            <v/>
          </cell>
          <cell r="P656" t="str">
            <v/>
          </cell>
          <cell r="Q656">
            <v>0</v>
          </cell>
          <cell r="R656" t="str">
            <v/>
          </cell>
          <cell r="S656">
            <v>0</v>
          </cell>
          <cell r="T656" t="str">
            <v/>
          </cell>
          <cell r="U656" t="str">
            <v/>
          </cell>
          <cell r="V656">
            <v>0</v>
          </cell>
          <cell r="W656" t="str">
            <v/>
          </cell>
          <cell r="X656">
            <v>0</v>
          </cell>
        </row>
        <row r="657">
          <cell r="B657" t="str">
            <v/>
          </cell>
          <cell r="C657">
            <v>0</v>
          </cell>
          <cell r="D657">
            <v>0</v>
          </cell>
          <cell r="E657" t="str">
            <v/>
          </cell>
          <cell r="F657">
            <v>0</v>
          </cell>
          <cell r="G657" t="str">
            <v/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 t="str">
            <v/>
          </cell>
          <cell r="N657">
            <v>0</v>
          </cell>
          <cell r="O657" t="str">
            <v/>
          </cell>
          <cell r="P657" t="str">
            <v/>
          </cell>
          <cell r="Q657">
            <v>0</v>
          </cell>
          <cell r="R657" t="str">
            <v/>
          </cell>
          <cell r="S657">
            <v>0</v>
          </cell>
          <cell r="T657" t="str">
            <v/>
          </cell>
          <cell r="U657" t="str">
            <v/>
          </cell>
          <cell r="V657">
            <v>0</v>
          </cell>
          <cell r="W657" t="str">
            <v/>
          </cell>
          <cell r="X657">
            <v>0</v>
          </cell>
        </row>
        <row r="658">
          <cell r="B658" t="str">
            <v/>
          </cell>
          <cell r="C658">
            <v>0</v>
          </cell>
          <cell r="D658">
            <v>0</v>
          </cell>
          <cell r="E658" t="str">
            <v/>
          </cell>
          <cell r="F658">
            <v>0</v>
          </cell>
          <cell r="G658" t="str">
            <v/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 t="str">
            <v/>
          </cell>
          <cell r="N658">
            <v>0</v>
          </cell>
          <cell r="O658" t="str">
            <v/>
          </cell>
          <cell r="P658" t="str">
            <v/>
          </cell>
          <cell r="Q658">
            <v>0</v>
          </cell>
          <cell r="R658" t="str">
            <v/>
          </cell>
          <cell r="S658">
            <v>0</v>
          </cell>
          <cell r="T658" t="str">
            <v/>
          </cell>
          <cell r="U658" t="str">
            <v/>
          </cell>
          <cell r="V658">
            <v>0</v>
          </cell>
          <cell r="W658" t="str">
            <v/>
          </cell>
          <cell r="X658">
            <v>0</v>
          </cell>
        </row>
        <row r="659">
          <cell r="B659" t="str">
            <v/>
          </cell>
          <cell r="C659">
            <v>0</v>
          </cell>
          <cell r="D659">
            <v>0</v>
          </cell>
          <cell r="E659" t="str">
            <v/>
          </cell>
          <cell r="F659">
            <v>0</v>
          </cell>
          <cell r="G659" t="str">
            <v/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 t="str">
            <v/>
          </cell>
          <cell r="N659">
            <v>0</v>
          </cell>
          <cell r="O659" t="str">
            <v/>
          </cell>
          <cell r="P659" t="str">
            <v/>
          </cell>
          <cell r="Q659">
            <v>0</v>
          </cell>
          <cell r="R659" t="str">
            <v/>
          </cell>
          <cell r="S659">
            <v>0</v>
          </cell>
          <cell r="T659" t="str">
            <v/>
          </cell>
          <cell r="U659" t="str">
            <v/>
          </cell>
          <cell r="V659">
            <v>0</v>
          </cell>
          <cell r="W659" t="str">
            <v/>
          </cell>
          <cell r="X659">
            <v>0</v>
          </cell>
        </row>
        <row r="660">
          <cell r="B660" t="str">
            <v/>
          </cell>
          <cell r="C660">
            <v>0</v>
          </cell>
          <cell r="D660">
            <v>0</v>
          </cell>
          <cell r="E660" t="str">
            <v/>
          </cell>
          <cell r="F660">
            <v>0</v>
          </cell>
          <cell r="G660" t="str">
            <v/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 t="str">
            <v/>
          </cell>
          <cell r="N660">
            <v>0</v>
          </cell>
          <cell r="O660" t="str">
            <v/>
          </cell>
          <cell r="P660" t="str">
            <v/>
          </cell>
          <cell r="Q660">
            <v>0</v>
          </cell>
          <cell r="R660" t="str">
            <v/>
          </cell>
          <cell r="S660">
            <v>0</v>
          </cell>
          <cell r="T660" t="str">
            <v/>
          </cell>
          <cell r="U660" t="str">
            <v/>
          </cell>
          <cell r="V660">
            <v>0</v>
          </cell>
          <cell r="W660" t="str">
            <v/>
          </cell>
          <cell r="X660">
            <v>0</v>
          </cell>
        </row>
        <row r="661">
          <cell r="B661">
            <v>60</v>
          </cell>
          <cell r="C661">
            <v>0</v>
          </cell>
          <cell r="D661" t="str">
            <v/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1</v>
          </cell>
          <cell r="M661">
            <v>3</v>
          </cell>
          <cell r="N661" t="str">
            <v xml:space="preserve"> </v>
          </cell>
          <cell r="O661">
            <v>0</v>
          </cell>
          <cell r="P661">
            <v>4167150295</v>
          </cell>
          <cell r="Q661" t="e">
            <v>#DIV/0!</v>
          </cell>
          <cell r="R661" t="e">
            <v>#DIV/0!</v>
          </cell>
          <cell r="S661" t="e">
            <v>#DIV/0!</v>
          </cell>
          <cell r="T661" t="e">
            <v>#DIV/0!</v>
          </cell>
          <cell r="U661">
            <v>0</v>
          </cell>
          <cell r="V661" t="e">
            <v>#DIV/0!</v>
          </cell>
          <cell r="W661" t="e">
            <v>#DIV/0!</v>
          </cell>
          <cell r="X661" t="e">
            <v>#DIV/0!</v>
          </cell>
        </row>
        <row r="662">
          <cell r="B662" t="str">
            <v/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 t="str">
            <v/>
          </cell>
          <cell r="N662" t="str">
            <v xml:space="preserve"> </v>
          </cell>
          <cell r="O662" t="str">
            <v/>
          </cell>
          <cell r="P662" t="str">
            <v/>
          </cell>
          <cell r="Q662">
            <v>0</v>
          </cell>
          <cell r="R662" t="str">
            <v/>
          </cell>
          <cell r="S662">
            <v>0</v>
          </cell>
          <cell r="T662" t="str">
            <v/>
          </cell>
          <cell r="U662" t="str">
            <v/>
          </cell>
          <cell r="V662">
            <v>0</v>
          </cell>
          <cell r="W662" t="str">
            <v/>
          </cell>
          <cell r="X662">
            <v>0</v>
          </cell>
        </row>
        <row r="663">
          <cell r="B663" t="str">
            <v/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 t="str">
            <v/>
          </cell>
          <cell r="N663" t="str">
            <v xml:space="preserve"> </v>
          </cell>
          <cell r="O663" t="str">
            <v/>
          </cell>
          <cell r="P663" t="str">
            <v/>
          </cell>
          <cell r="Q663">
            <v>0</v>
          </cell>
          <cell r="R663" t="str">
            <v/>
          </cell>
          <cell r="S663">
            <v>0</v>
          </cell>
          <cell r="T663" t="str">
            <v/>
          </cell>
          <cell r="U663" t="str">
            <v/>
          </cell>
          <cell r="V663">
            <v>0</v>
          </cell>
          <cell r="W663" t="str">
            <v/>
          </cell>
          <cell r="X663">
            <v>0</v>
          </cell>
        </row>
        <row r="664">
          <cell r="B664" t="str">
            <v/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 t="str">
            <v/>
          </cell>
          <cell r="N664">
            <v>0</v>
          </cell>
          <cell r="O664" t="str">
            <v/>
          </cell>
          <cell r="P664" t="str">
            <v/>
          </cell>
          <cell r="Q664">
            <v>0</v>
          </cell>
          <cell r="R664" t="str">
            <v/>
          </cell>
          <cell r="S664">
            <v>0</v>
          </cell>
          <cell r="T664" t="str">
            <v/>
          </cell>
          <cell r="U664" t="str">
            <v/>
          </cell>
          <cell r="V664">
            <v>0</v>
          </cell>
          <cell r="W664" t="str">
            <v/>
          </cell>
          <cell r="X664">
            <v>0</v>
          </cell>
        </row>
        <row r="665">
          <cell r="B665" t="str">
            <v/>
          </cell>
          <cell r="C665">
            <v>0</v>
          </cell>
          <cell r="D665">
            <v>0</v>
          </cell>
          <cell r="E665" t="str">
            <v/>
          </cell>
          <cell r="F665">
            <v>0</v>
          </cell>
          <cell r="G665" t="str">
            <v/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 t="str">
            <v/>
          </cell>
          <cell r="N665">
            <v>0</v>
          </cell>
          <cell r="O665" t="str">
            <v/>
          </cell>
          <cell r="P665" t="str">
            <v/>
          </cell>
          <cell r="Q665">
            <v>0</v>
          </cell>
          <cell r="R665" t="str">
            <v/>
          </cell>
          <cell r="S665">
            <v>0</v>
          </cell>
          <cell r="T665" t="str">
            <v/>
          </cell>
          <cell r="U665" t="str">
            <v/>
          </cell>
          <cell r="V665">
            <v>0</v>
          </cell>
          <cell r="W665" t="str">
            <v/>
          </cell>
          <cell r="X665">
            <v>0</v>
          </cell>
        </row>
        <row r="666">
          <cell r="B666" t="str">
            <v/>
          </cell>
          <cell r="C666">
            <v>0</v>
          </cell>
          <cell r="D666">
            <v>0</v>
          </cell>
          <cell r="E666" t="str">
            <v/>
          </cell>
          <cell r="F666">
            <v>0</v>
          </cell>
          <cell r="G666" t="str">
            <v/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 t="str">
            <v/>
          </cell>
          <cell r="N666">
            <v>0</v>
          </cell>
          <cell r="O666" t="str">
            <v/>
          </cell>
          <cell r="P666" t="str">
            <v/>
          </cell>
          <cell r="Q666">
            <v>0</v>
          </cell>
          <cell r="R666" t="str">
            <v/>
          </cell>
          <cell r="S666">
            <v>0</v>
          </cell>
          <cell r="T666" t="str">
            <v/>
          </cell>
          <cell r="U666" t="str">
            <v/>
          </cell>
          <cell r="V666">
            <v>0</v>
          </cell>
          <cell r="W666" t="str">
            <v/>
          </cell>
          <cell r="X666">
            <v>0</v>
          </cell>
        </row>
        <row r="667">
          <cell r="B667" t="str">
            <v/>
          </cell>
          <cell r="C667">
            <v>0</v>
          </cell>
          <cell r="D667">
            <v>0</v>
          </cell>
          <cell r="E667" t="str">
            <v/>
          </cell>
          <cell r="F667">
            <v>0</v>
          </cell>
          <cell r="G667" t="str">
            <v/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 t="str">
            <v/>
          </cell>
          <cell r="N667">
            <v>0</v>
          </cell>
          <cell r="O667" t="str">
            <v/>
          </cell>
          <cell r="P667" t="str">
            <v/>
          </cell>
          <cell r="Q667">
            <v>0</v>
          </cell>
          <cell r="R667" t="str">
            <v/>
          </cell>
          <cell r="S667">
            <v>0</v>
          </cell>
          <cell r="T667" t="str">
            <v/>
          </cell>
          <cell r="U667" t="str">
            <v/>
          </cell>
          <cell r="V667">
            <v>0</v>
          </cell>
          <cell r="W667" t="str">
            <v/>
          </cell>
          <cell r="X667">
            <v>0</v>
          </cell>
        </row>
        <row r="668">
          <cell r="B668" t="str">
            <v/>
          </cell>
          <cell r="C668">
            <v>0</v>
          </cell>
          <cell r="D668">
            <v>0</v>
          </cell>
          <cell r="E668" t="str">
            <v/>
          </cell>
          <cell r="F668">
            <v>0</v>
          </cell>
          <cell r="G668" t="str">
            <v/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 t="str">
            <v/>
          </cell>
          <cell r="N668">
            <v>0</v>
          </cell>
          <cell r="O668" t="str">
            <v/>
          </cell>
          <cell r="P668" t="str">
            <v/>
          </cell>
          <cell r="Q668">
            <v>0</v>
          </cell>
          <cell r="R668" t="str">
            <v/>
          </cell>
          <cell r="S668">
            <v>0</v>
          </cell>
          <cell r="T668" t="str">
            <v/>
          </cell>
          <cell r="U668" t="str">
            <v/>
          </cell>
          <cell r="V668">
            <v>0</v>
          </cell>
          <cell r="W668" t="str">
            <v/>
          </cell>
          <cell r="X668">
            <v>0</v>
          </cell>
        </row>
        <row r="669">
          <cell r="B669" t="str">
            <v/>
          </cell>
          <cell r="C669">
            <v>0</v>
          </cell>
          <cell r="D669">
            <v>0</v>
          </cell>
          <cell r="E669" t="str">
            <v/>
          </cell>
          <cell r="F669">
            <v>0</v>
          </cell>
          <cell r="G669" t="str">
            <v/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 t="str">
            <v/>
          </cell>
          <cell r="N669">
            <v>0</v>
          </cell>
          <cell r="O669" t="str">
            <v/>
          </cell>
          <cell r="P669" t="str">
            <v/>
          </cell>
          <cell r="Q669">
            <v>0</v>
          </cell>
          <cell r="R669" t="str">
            <v/>
          </cell>
          <cell r="S669">
            <v>0</v>
          </cell>
          <cell r="T669" t="str">
            <v/>
          </cell>
          <cell r="U669" t="str">
            <v/>
          </cell>
          <cell r="V669">
            <v>0</v>
          </cell>
          <cell r="W669" t="str">
            <v/>
          </cell>
          <cell r="X669">
            <v>0</v>
          </cell>
        </row>
        <row r="670">
          <cell r="B670" t="str">
            <v/>
          </cell>
          <cell r="C670">
            <v>0</v>
          </cell>
          <cell r="D670">
            <v>0</v>
          </cell>
          <cell r="E670" t="str">
            <v/>
          </cell>
          <cell r="F670">
            <v>0</v>
          </cell>
          <cell r="G670" t="str">
            <v/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 t="str">
            <v/>
          </cell>
          <cell r="N670">
            <v>0</v>
          </cell>
          <cell r="O670" t="str">
            <v/>
          </cell>
          <cell r="P670" t="str">
            <v/>
          </cell>
          <cell r="Q670">
            <v>0</v>
          </cell>
          <cell r="R670" t="str">
            <v/>
          </cell>
          <cell r="S670">
            <v>0</v>
          </cell>
          <cell r="T670" t="str">
            <v/>
          </cell>
          <cell r="U670" t="str">
            <v/>
          </cell>
          <cell r="V670">
            <v>0</v>
          </cell>
          <cell r="W670" t="str">
            <v/>
          </cell>
          <cell r="X670">
            <v>0</v>
          </cell>
        </row>
        <row r="671">
          <cell r="B671" t="str">
            <v/>
          </cell>
          <cell r="C671">
            <v>0</v>
          </cell>
          <cell r="D671">
            <v>0</v>
          </cell>
          <cell r="E671" t="str">
            <v/>
          </cell>
          <cell r="F671">
            <v>0</v>
          </cell>
          <cell r="G671" t="str">
            <v/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 t="str">
            <v/>
          </cell>
          <cell r="N671">
            <v>0</v>
          </cell>
          <cell r="O671" t="str">
            <v/>
          </cell>
          <cell r="P671" t="str">
            <v/>
          </cell>
          <cell r="Q671">
            <v>0</v>
          </cell>
          <cell r="R671" t="str">
            <v/>
          </cell>
          <cell r="S671">
            <v>0</v>
          </cell>
          <cell r="T671" t="str">
            <v/>
          </cell>
          <cell r="U671" t="str">
            <v/>
          </cell>
          <cell r="V671">
            <v>0</v>
          </cell>
          <cell r="W671" t="str">
            <v/>
          </cell>
          <cell r="X671">
            <v>0</v>
          </cell>
        </row>
        <row r="672">
          <cell r="B672">
            <v>61</v>
          </cell>
          <cell r="C672">
            <v>0</v>
          </cell>
          <cell r="D672" t="str">
            <v/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1</v>
          </cell>
          <cell r="M672">
            <v>3</v>
          </cell>
          <cell r="N672" t="str">
            <v xml:space="preserve"> </v>
          </cell>
          <cell r="O672">
            <v>0</v>
          </cell>
          <cell r="P672">
            <v>4167150295</v>
          </cell>
          <cell r="Q672" t="e">
            <v>#DIV/0!</v>
          </cell>
          <cell r="R672" t="e">
            <v>#DIV/0!</v>
          </cell>
          <cell r="S672" t="e">
            <v>#DIV/0!</v>
          </cell>
          <cell r="T672" t="e">
            <v>#DIV/0!</v>
          </cell>
          <cell r="U672">
            <v>0</v>
          </cell>
          <cell r="V672" t="e">
            <v>#DIV/0!</v>
          </cell>
          <cell r="W672" t="e">
            <v>#DIV/0!</v>
          </cell>
          <cell r="X672" t="e">
            <v>#DIV/0!</v>
          </cell>
        </row>
        <row r="673">
          <cell r="B673" t="str">
            <v/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 t="str">
            <v/>
          </cell>
          <cell r="N673" t="str">
            <v xml:space="preserve"> </v>
          </cell>
          <cell r="O673" t="str">
            <v/>
          </cell>
          <cell r="P673" t="str">
            <v/>
          </cell>
          <cell r="Q673">
            <v>0</v>
          </cell>
          <cell r="R673" t="str">
            <v/>
          </cell>
          <cell r="S673">
            <v>0</v>
          </cell>
          <cell r="T673" t="str">
            <v/>
          </cell>
          <cell r="U673" t="str">
            <v/>
          </cell>
          <cell r="V673">
            <v>0</v>
          </cell>
          <cell r="W673" t="str">
            <v/>
          </cell>
          <cell r="X673">
            <v>0</v>
          </cell>
        </row>
        <row r="674">
          <cell r="B674" t="str">
            <v/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 t="str">
            <v/>
          </cell>
          <cell r="N674" t="str">
            <v xml:space="preserve"> </v>
          </cell>
          <cell r="O674" t="str">
            <v/>
          </cell>
          <cell r="P674" t="str">
            <v/>
          </cell>
          <cell r="Q674">
            <v>0</v>
          </cell>
          <cell r="R674" t="str">
            <v/>
          </cell>
          <cell r="S674">
            <v>0</v>
          </cell>
          <cell r="T674" t="str">
            <v/>
          </cell>
          <cell r="U674" t="str">
            <v/>
          </cell>
          <cell r="V674">
            <v>0</v>
          </cell>
          <cell r="W674" t="str">
            <v/>
          </cell>
          <cell r="X674">
            <v>0</v>
          </cell>
        </row>
        <row r="675">
          <cell r="B675" t="str">
            <v/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 t="str">
            <v/>
          </cell>
          <cell r="N675">
            <v>0</v>
          </cell>
          <cell r="O675" t="str">
            <v/>
          </cell>
          <cell r="P675" t="str">
            <v/>
          </cell>
          <cell r="Q675">
            <v>0</v>
          </cell>
          <cell r="R675" t="str">
            <v/>
          </cell>
          <cell r="S675">
            <v>0</v>
          </cell>
          <cell r="T675" t="str">
            <v/>
          </cell>
          <cell r="U675" t="str">
            <v/>
          </cell>
          <cell r="V675">
            <v>0</v>
          </cell>
          <cell r="W675" t="str">
            <v/>
          </cell>
          <cell r="X675">
            <v>0</v>
          </cell>
        </row>
        <row r="676">
          <cell r="B676" t="str">
            <v/>
          </cell>
          <cell r="C676">
            <v>0</v>
          </cell>
          <cell r="D676">
            <v>0</v>
          </cell>
          <cell r="E676" t="str">
            <v/>
          </cell>
          <cell r="F676">
            <v>0</v>
          </cell>
          <cell r="G676" t="str">
            <v/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 t="str">
            <v/>
          </cell>
          <cell r="N676">
            <v>0</v>
          </cell>
          <cell r="O676" t="str">
            <v/>
          </cell>
          <cell r="P676" t="str">
            <v/>
          </cell>
          <cell r="Q676">
            <v>0</v>
          </cell>
          <cell r="R676" t="str">
            <v/>
          </cell>
          <cell r="S676">
            <v>0</v>
          </cell>
          <cell r="T676" t="str">
            <v/>
          </cell>
          <cell r="U676" t="str">
            <v/>
          </cell>
          <cell r="V676">
            <v>0</v>
          </cell>
          <cell r="W676" t="str">
            <v/>
          </cell>
          <cell r="X676">
            <v>0</v>
          </cell>
        </row>
        <row r="677">
          <cell r="B677" t="str">
            <v/>
          </cell>
          <cell r="C677">
            <v>0</v>
          </cell>
          <cell r="D677">
            <v>0</v>
          </cell>
          <cell r="E677" t="str">
            <v/>
          </cell>
          <cell r="F677">
            <v>0</v>
          </cell>
          <cell r="G677" t="str">
            <v/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 t="str">
            <v/>
          </cell>
          <cell r="N677">
            <v>0</v>
          </cell>
          <cell r="O677" t="str">
            <v/>
          </cell>
          <cell r="P677" t="str">
            <v/>
          </cell>
          <cell r="Q677">
            <v>0</v>
          </cell>
          <cell r="R677" t="str">
            <v/>
          </cell>
          <cell r="S677">
            <v>0</v>
          </cell>
          <cell r="T677" t="str">
            <v/>
          </cell>
          <cell r="U677" t="str">
            <v/>
          </cell>
          <cell r="V677">
            <v>0</v>
          </cell>
          <cell r="W677" t="str">
            <v/>
          </cell>
          <cell r="X677">
            <v>0</v>
          </cell>
        </row>
        <row r="678">
          <cell r="B678" t="str">
            <v/>
          </cell>
          <cell r="C678">
            <v>0</v>
          </cell>
          <cell r="D678">
            <v>0</v>
          </cell>
          <cell r="E678" t="str">
            <v/>
          </cell>
          <cell r="F678">
            <v>0</v>
          </cell>
          <cell r="G678" t="str">
            <v/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 t="str">
            <v/>
          </cell>
          <cell r="N678">
            <v>0</v>
          </cell>
          <cell r="O678" t="str">
            <v/>
          </cell>
          <cell r="P678" t="str">
            <v/>
          </cell>
          <cell r="Q678">
            <v>0</v>
          </cell>
          <cell r="R678" t="str">
            <v/>
          </cell>
          <cell r="S678">
            <v>0</v>
          </cell>
          <cell r="T678" t="str">
            <v/>
          </cell>
          <cell r="U678" t="str">
            <v/>
          </cell>
          <cell r="V678">
            <v>0</v>
          </cell>
          <cell r="W678" t="str">
            <v/>
          </cell>
          <cell r="X678">
            <v>0</v>
          </cell>
        </row>
        <row r="679">
          <cell r="B679" t="str">
            <v/>
          </cell>
          <cell r="C679">
            <v>0</v>
          </cell>
          <cell r="D679">
            <v>0</v>
          </cell>
          <cell r="E679" t="str">
            <v/>
          </cell>
          <cell r="F679">
            <v>0</v>
          </cell>
          <cell r="G679" t="str">
            <v/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 t="str">
            <v/>
          </cell>
          <cell r="N679">
            <v>0</v>
          </cell>
          <cell r="O679" t="str">
            <v/>
          </cell>
          <cell r="P679" t="str">
            <v/>
          </cell>
          <cell r="Q679">
            <v>0</v>
          </cell>
          <cell r="R679" t="str">
            <v/>
          </cell>
          <cell r="S679">
            <v>0</v>
          </cell>
          <cell r="T679" t="str">
            <v/>
          </cell>
          <cell r="U679" t="str">
            <v/>
          </cell>
          <cell r="V679">
            <v>0</v>
          </cell>
          <cell r="W679" t="str">
            <v/>
          </cell>
          <cell r="X679">
            <v>0</v>
          </cell>
        </row>
        <row r="680">
          <cell r="B680" t="str">
            <v/>
          </cell>
          <cell r="C680">
            <v>0</v>
          </cell>
          <cell r="D680">
            <v>0</v>
          </cell>
          <cell r="E680" t="str">
            <v/>
          </cell>
          <cell r="F680">
            <v>0</v>
          </cell>
          <cell r="G680" t="str">
            <v/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 t="str">
            <v/>
          </cell>
          <cell r="N680">
            <v>0</v>
          </cell>
          <cell r="O680" t="str">
            <v/>
          </cell>
          <cell r="P680" t="str">
            <v/>
          </cell>
          <cell r="Q680">
            <v>0</v>
          </cell>
          <cell r="R680" t="str">
            <v/>
          </cell>
          <cell r="S680">
            <v>0</v>
          </cell>
          <cell r="T680" t="str">
            <v/>
          </cell>
          <cell r="U680" t="str">
            <v/>
          </cell>
          <cell r="V680">
            <v>0</v>
          </cell>
          <cell r="W680" t="str">
            <v/>
          </cell>
          <cell r="X680">
            <v>0</v>
          </cell>
        </row>
        <row r="681">
          <cell r="B681" t="str">
            <v/>
          </cell>
          <cell r="C681">
            <v>0</v>
          </cell>
          <cell r="D681">
            <v>0</v>
          </cell>
          <cell r="E681" t="str">
            <v/>
          </cell>
          <cell r="F681">
            <v>0</v>
          </cell>
          <cell r="G681" t="str">
            <v/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 t="str">
            <v/>
          </cell>
          <cell r="N681">
            <v>0</v>
          </cell>
          <cell r="O681" t="str">
            <v/>
          </cell>
          <cell r="P681" t="str">
            <v/>
          </cell>
          <cell r="Q681">
            <v>0</v>
          </cell>
          <cell r="R681" t="str">
            <v/>
          </cell>
          <cell r="S681">
            <v>0</v>
          </cell>
          <cell r="T681" t="str">
            <v/>
          </cell>
          <cell r="U681" t="str">
            <v/>
          </cell>
          <cell r="V681">
            <v>0</v>
          </cell>
          <cell r="W681" t="str">
            <v/>
          </cell>
          <cell r="X681">
            <v>0</v>
          </cell>
        </row>
        <row r="682">
          <cell r="B682" t="str">
            <v/>
          </cell>
          <cell r="C682">
            <v>0</v>
          </cell>
          <cell r="D682">
            <v>0</v>
          </cell>
          <cell r="E682" t="str">
            <v/>
          </cell>
          <cell r="F682">
            <v>0</v>
          </cell>
          <cell r="G682" t="str">
            <v/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 t="str">
            <v/>
          </cell>
          <cell r="N682">
            <v>0</v>
          </cell>
          <cell r="O682" t="str">
            <v/>
          </cell>
          <cell r="P682" t="str">
            <v/>
          </cell>
          <cell r="Q682">
            <v>0</v>
          </cell>
          <cell r="R682" t="str">
            <v/>
          </cell>
          <cell r="S682">
            <v>0</v>
          </cell>
          <cell r="T682" t="str">
            <v/>
          </cell>
          <cell r="U682" t="str">
            <v/>
          </cell>
          <cell r="V682">
            <v>0</v>
          </cell>
          <cell r="W682" t="str">
            <v/>
          </cell>
          <cell r="X682">
            <v>0</v>
          </cell>
        </row>
        <row r="683">
          <cell r="B683">
            <v>62</v>
          </cell>
          <cell r="C683">
            <v>0</v>
          </cell>
          <cell r="D683" t="str">
            <v/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1</v>
          </cell>
          <cell r="M683">
            <v>3</v>
          </cell>
          <cell r="N683" t="str">
            <v xml:space="preserve"> </v>
          </cell>
          <cell r="O683">
            <v>0</v>
          </cell>
          <cell r="P683">
            <v>4167150295</v>
          </cell>
          <cell r="Q683" t="e">
            <v>#DIV/0!</v>
          </cell>
          <cell r="R683" t="e">
            <v>#DIV/0!</v>
          </cell>
          <cell r="S683" t="e">
            <v>#DIV/0!</v>
          </cell>
          <cell r="T683" t="e">
            <v>#DIV/0!</v>
          </cell>
          <cell r="U683">
            <v>0</v>
          </cell>
          <cell r="V683" t="e">
            <v>#DIV/0!</v>
          </cell>
          <cell r="W683" t="e">
            <v>#DIV/0!</v>
          </cell>
          <cell r="X683" t="e">
            <v>#DIV/0!</v>
          </cell>
        </row>
        <row r="684">
          <cell r="B684" t="str">
            <v/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 t="str">
            <v/>
          </cell>
          <cell r="N684" t="str">
            <v xml:space="preserve"> </v>
          </cell>
          <cell r="O684" t="str">
            <v/>
          </cell>
          <cell r="P684" t="str">
            <v/>
          </cell>
          <cell r="Q684">
            <v>0</v>
          </cell>
          <cell r="R684" t="str">
            <v/>
          </cell>
          <cell r="S684">
            <v>0</v>
          </cell>
          <cell r="T684" t="str">
            <v/>
          </cell>
          <cell r="U684" t="str">
            <v/>
          </cell>
          <cell r="V684">
            <v>0</v>
          </cell>
          <cell r="W684" t="str">
            <v/>
          </cell>
          <cell r="X684">
            <v>0</v>
          </cell>
        </row>
        <row r="685">
          <cell r="B685" t="str">
            <v/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 t="str">
            <v/>
          </cell>
          <cell r="N685" t="str">
            <v xml:space="preserve"> </v>
          </cell>
          <cell r="O685" t="str">
            <v/>
          </cell>
          <cell r="P685" t="str">
            <v/>
          </cell>
          <cell r="Q685">
            <v>0</v>
          </cell>
          <cell r="R685" t="str">
            <v/>
          </cell>
          <cell r="S685">
            <v>0</v>
          </cell>
          <cell r="T685" t="str">
            <v/>
          </cell>
          <cell r="U685" t="str">
            <v/>
          </cell>
          <cell r="V685">
            <v>0</v>
          </cell>
          <cell r="W685" t="str">
            <v/>
          </cell>
          <cell r="X685">
            <v>0</v>
          </cell>
        </row>
        <row r="686">
          <cell r="B686" t="str">
            <v/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 t="str">
            <v/>
          </cell>
          <cell r="N686">
            <v>0</v>
          </cell>
          <cell r="O686" t="str">
            <v/>
          </cell>
          <cell r="P686" t="str">
            <v/>
          </cell>
          <cell r="Q686">
            <v>0</v>
          </cell>
          <cell r="R686" t="str">
            <v/>
          </cell>
          <cell r="S686">
            <v>0</v>
          </cell>
          <cell r="T686" t="str">
            <v/>
          </cell>
          <cell r="U686" t="str">
            <v/>
          </cell>
          <cell r="V686">
            <v>0</v>
          </cell>
          <cell r="W686" t="str">
            <v/>
          </cell>
          <cell r="X686">
            <v>0</v>
          </cell>
        </row>
        <row r="687">
          <cell r="B687" t="str">
            <v/>
          </cell>
          <cell r="C687">
            <v>0</v>
          </cell>
          <cell r="D687">
            <v>0</v>
          </cell>
          <cell r="E687" t="str">
            <v/>
          </cell>
          <cell r="F687">
            <v>0</v>
          </cell>
          <cell r="G687" t="str">
            <v/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 t="str">
            <v/>
          </cell>
          <cell r="N687">
            <v>0</v>
          </cell>
          <cell r="O687" t="str">
            <v/>
          </cell>
          <cell r="P687" t="str">
            <v/>
          </cell>
          <cell r="Q687">
            <v>0</v>
          </cell>
          <cell r="R687" t="str">
            <v/>
          </cell>
          <cell r="S687">
            <v>0</v>
          </cell>
          <cell r="T687" t="str">
            <v/>
          </cell>
          <cell r="U687" t="str">
            <v/>
          </cell>
          <cell r="V687">
            <v>0</v>
          </cell>
          <cell r="W687" t="str">
            <v/>
          </cell>
          <cell r="X687">
            <v>0</v>
          </cell>
        </row>
        <row r="688">
          <cell r="B688" t="str">
            <v/>
          </cell>
          <cell r="C688">
            <v>0</v>
          </cell>
          <cell r="D688">
            <v>0</v>
          </cell>
          <cell r="E688" t="str">
            <v/>
          </cell>
          <cell r="F688">
            <v>0</v>
          </cell>
          <cell r="G688" t="str">
            <v/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 t="str">
            <v/>
          </cell>
          <cell r="N688">
            <v>0</v>
          </cell>
          <cell r="O688" t="str">
            <v/>
          </cell>
          <cell r="P688" t="str">
            <v/>
          </cell>
          <cell r="Q688">
            <v>0</v>
          </cell>
          <cell r="R688" t="str">
            <v/>
          </cell>
          <cell r="S688">
            <v>0</v>
          </cell>
          <cell r="T688" t="str">
            <v/>
          </cell>
          <cell r="U688" t="str">
            <v/>
          </cell>
          <cell r="V688">
            <v>0</v>
          </cell>
          <cell r="W688" t="str">
            <v/>
          </cell>
          <cell r="X688">
            <v>0</v>
          </cell>
        </row>
        <row r="689">
          <cell r="B689" t="str">
            <v/>
          </cell>
          <cell r="C689">
            <v>0</v>
          </cell>
          <cell r="D689">
            <v>0</v>
          </cell>
          <cell r="E689" t="str">
            <v/>
          </cell>
          <cell r="F689">
            <v>0</v>
          </cell>
          <cell r="G689" t="str">
            <v/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 t="str">
            <v/>
          </cell>
          <cell r="N689">
            <v>0</v>
          </cell>
          <cell r="O689" t="str">
            <v/>
          </cell>
          <cell r="P689" t="str">
            <v/>
          </cell>
          <cell r="Q689">
            <v>0</v>
          </cell>
          <cell r="R689" t="str">
            <v/>
          </cell>
          <cell r="S689">
            <v>0</v>
          </cell>
          <cell r="T689" t="str">
            <v/>
          </cell>
          <cell r="U689" t="str">
            <v/>
          </cell>
          <cell r="V689">
            <v>0</v>
          </cell>
          <cell r="W689" t="str">
            <v/>
          </cell>
          <cell r="X689">
            <v>0</v>
          </cell>
        </row>
        <row r="690">
          <cell r="B690" t="str">
            <v/>
          </cell>
          <cell r="C690">
            <v>0</v>
          </cell>
          <cell r="D690">
            <v>0</v>
          </cell>
          <cell r="E690" t="str">
            <v/>
          </cell>
          <cell r="F690">
            <v>0</v>
          </cell>
          <cell r="G690" t="str">
            <v/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 t="str">
            <v/>
          </cell>
          <cell r="N690">
            <v>0</v>
          </cell>
          <cell r="O690" t="str">
            <v/>
          </cell>
          <cell r="P690" t="str">
            <v/>
          </cell>
          <cell r="Q690">
            <v>0</v>
          </cell>
          <cell r="R690" t="str">
            <v/>
          </cell>
          <cell r="S690">
            <v>0</v>
          </cell>
          <cell r="T690" t="str">
            <v/>
          </cell>
          <cell r="U690" t="str">
            <v/>
          </cell>
          <cell r="V690">
            <v>0</v>
          </cell>
          <cell r="W690" t="str">
            <v/>
          </cell>
          <cell r="X690">
            <v>0</v>
          </cell>
        </row>
        <row r="691">
          <cell r="B691" t="str">
            <v/>
          </cell>
          <cell r="C691">
            <v>0</v>
          </cell>
          <cell r="D691">
            <v>0</v>
          </cell>
          <cell r="E691" t="str">
            <v/>
          </cell>
          <cell r="F691">
            <v>0</v>
          </cell>
          <cell r="G691" t="str">
            <v/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 t="str">
            <v/>
          </cell>
          <cell r="N691">
            <v>0</v>
          </cell>
          <cell r="O691" t="str">
            <v/>
          </cell>
          <cell r="P691" t="str">
            <v/>
          </cell>
          <cell r="Q691">
            <v>0</v>
          </cell>
          <cell r="R691" t="str">
            <v/>
          </cell>
          <cell r="S691">
            <v>0</v>
          </cell>
          <cell r="T691" t="str">
            <v/>
          </cell>
          <cell r="U691" t="str">
            <v/>
          </cell>
          <cell r="V691">
            <v>0</v>
          </cell>
          <cell r="W691" t="str">
            <v/>
          </cell>
          <cell r="X691">
            <v>0</v>
          </cell>
        </row>
        <row r="692">
          <cell r="B692" t="str">
            <v/>
          </cell>
          <cell r="C692">
            <v>0</v>
          </cell>
          <cell r="D692">
            <v>0</v>
          </cell>
          <cell r="E692" t="str">
            <v/>
          </cell>
          <cell r="F692">
            <v>0</v>
          </cell>
          <cell r="G692" t="str">
            <v/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 t="str">
            <v/>
          </cell>
          <cell r="N692">
            <v>0</v>
          </cell>
          <cell r="O692" t="str">
            <v/>
          </cell>
          <cell r="P692" t="str">
            <v/>
          </cell>
          <cell r="Q692">
            <v>0</v>
          </cell>
          <cell r="R692" t="str">
            <v/>
          </cell>
          <cell r="S692">
            <v>0</v>
          </cell>
          <cell r="T692" t="str">
            <v/>
          </cell>
          <cell r="U692" t="str">
            <v/>
          </cell>
          <cell r="V692">
            <v>0</v>
          </cell>
          <cell r="W692" t="str">
            <v/>
          </cell>
          <cell r="X692">
            <v>0</v>
          </cell>
        </row>
        <row r="693">
          <cell r="B693" t="str">
            <v/>
          </cell>
          <cell r="C693">
            <v>0</v>
          </cell>
          <cell r="D693">
            <v>0</v>
          </cell>
          <cell r="E693" t="str">
            <v/>
          </cell>
          <cell r="F693">
            <v>0</v>
          </cell>
          <cell r="G693" t="str">
            <v/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 t="str">
            <v/>
          </cell>
          <cell r="N693">
            <v>0</v>
          </cell>
          <cell r="O693" t="str">
            <v/>
          </cell>
          <cell r="P693" t="str">
            <v/>
          </cell>
          <cell r="Q693">
            <v>0</v>
          </cell>
          <cell r="R693" t="str">
            <v/>
          </cell>
          <cell r="S693">
            <v>0</v>
          </cell>
          <cell r="T693" t="str">
            <v/>
          </cell>
          <cell r="U693" t="str">
            <v/>
          </cell>
          <cell r="V693">
            <v>0</v>
          </cell>
          <cell r="W693" t="str">
            <v/>
          </cell>
          <cell r="X693">
            <v>0</v>
          </cell>
        </row>
        <row r="694">
          <cell r="B694">
            <v>63</v>
          </cell>
          <cell r="C694">
            <v>0</v>
          </cell>
          <cell r="D694" t="str">
            <v/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1</v>
          </cell>
          <cell r="M694">
            <v>3</v>
          </cell>
          <cell r="N694" t="str">
            <v xml:space="preserve"> </v>
          </cell>
          <cell r="O694">
            <v>0</v>
          </cell>
          <cell r="P694">
            <v>4167150295</v>
          </cell>
          <cell r="Q694" t="e">
            <v>#DIV/0!</v>
          </cell>
          <cell r="R694" t="e">
            <v>#DIV/0!</v>
          </cell>
          <cell r="S694" t="e">
            <v>#DIV/0!</v>
          </cell>
          <cell r="T694" t="e">
            <v>#DIV/0!</v>
          </cell>
          <cell r="U694">
            <v>0</v>
          </cell>
          <cell r="V694" t="e">
            <v>#DIV/0!</v>
          </cell>
          <cell r="W694" t="e">
            <v>#DIV/0!</v>
          </cell>
          <cell r="X694" t="e">
            <v>#DIV/0!</v>
          </cell>
        </row>
        <row r="695">
          <cell r="B695" t="str">
            <v/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 t="str">
            <v/>
          </cell>
          <cell r="N695" t="str">
            <v xml:space="preserve"> </v>
          </cell>
          <cell r="O695" t="str">
            <v/>
          </cell>
          <cell r="P695" t="str">
            <v/>
          </cell>
          <cell r="Q695">
            <v>0</v>
          </cell>
          <cell r="R695" t="str">
            <v/>
          </cell>
          <cell r="S695">
            <v>0</v>
          </cell>
          <cell r="T695" t="str">
            <v/>
          </cell>
          <cell r="U695" t="str">
            <v/>
          </cell>
          <cell r="V695">
            <v>0</v>
          </cell>
          <cell r="W695" t="str">
            <v/>
          </cell>
          <cell r="X695">
            <v>0</v>
          </cell>
        </row>
        <row r="696">
          <cell r="B696" t="str">
            <v/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 t="str">
            <v/>
          </cell>
          <cell r="N696" t="str">
            <v xml:space="preserve"> </v>
          </cell>
          <cell r="O696" t="str">
            <v/>
          </cell>
          <cell r="P696" t="str">
            <v/>
          </cell>
          <cell r="Q696">
            <v>0</v>
          </cell>
          <cell r="R696" t="str">
            <v/>
          </cell>
          <cell r="S696">
            <v>0</v>
          </cell>
          <cell r="T696" t="str">
            <v/>
          </cell>
          <cell r="U696" t="str">
            <v/>
          </cell>
          <cell r="V696">
            <v>0</v>
          </cell>
          <cell r="W696" t="str">
            <v/>
          </cell>
          <cell r="X696">
            <v>0</v>
          </cell>
        </row>
        <row r="697">
          <cell r="B697" t="str">
            <v/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 t="str">
            <v/>
          </cell>
          <cell r="N697">
            <v>0</v>
          </cell>
          <cell r="O697" t="str">
            <v/>
          </cell>
          <cell r="P697" t="str">
            <v/>
          </cell>
          <cell r="Q697">
            <v>0</v>
          </cell>
          <cell r="R697" t="str">
            <v/>
          </cell>
          <cell r="S697">
            <v>0</v>
          </cell>
          <cell r="T697" t="str">
            <v/>
          </cell>
          <cell r="U697" t="str">
            <v/>
          </cell>
          <cell r="V697">
            <v>0</v>
          </cell>
          <cell r="W697" t="str">
            <v/>
          </cell>
          <cell r="X697">
            <v>0</v>
          </cell>
        </row>
        <row r="698">
          <cell r="B698" t="str">
            <v/>
          </cell>
          <cell r="C698">
            <v>0</v>
          </cell>
          <cell r="D698">
            <v>0</v>
          </cell>
          <cell r="E698" t="str">
            <v/>
          </cell>
          <cell r="F698">
            <v>0</v>
          </cell>
          <cell r="G698" t="str">
            <v/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 t="str">
            <v/>
          </cell>
          <cell r="N698">
            <v>0</v>
          </cell>
          <cell r="O698" t="str">
            <v/>
          </cell>
          <cell r="P698" t="str">
            <v/>
          </cell>
          <cell r="Q698">
            <v>0</v>
          </cell>
          <cell r="R698" t="str">
            <v/>
          </cell>
          <cell r="S698">
            <v>0</v>
          </cell>
          <cell r="T698" t="str">
            <v/>
          </cell>
          <cell r="U698" t="str">
            <v/>
          </cell>
          <cell r="V698">
            <v>0</v>
          </cell>
          <cell r="W698" t="str">
            <v/>
          </cell>
          <cell r="X698">
            <v>0</v>
          </cell>
        </row>
        <row r="699">
          <cell r="B699" t="str">
            <v/>
          </cell>
          <cell r="C699">
            <v>0</v>
          </cell>
          <cell r="D699">
            <v>0</v>
          </cell>
          <cell r="E699" t="str">
            <v/>
          </cell>
          <cell r="F699">
            <v>0</v>
          </cell>
          <cell r="G699" t="str">
            <v/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 t="str">
            <v/>
          </cell>
          <cell r="N699">
            <v>0</v>
          </cell>
          <cell r="O699" t="str">
            <v/>
          </cell>
          <cell r="P699" t="str">
            <v/>
          </cell>
          <cell r="Q699">
            <v>0</v>
          </cell>
          <cell r="R699" t="str">
            <v/>
          </cell>
          <cell r="S699">
            <v>0</v>
          </cell>
          <cell r="T699" t="str">
            <v/>
          </cell>
          <cell r="U699" t="str">
            <v/>
          </cell>
          <cell r="V699">
            <v>0</v>
          </cell>
          <cell r="W699" t="str">
            <v/>
          </cell>
          <cell r="X699">
            <v>0</v>
          </cell>
        </row>
        <row r="700">
          <cell r="B700" t="str">
            <v/>
          </cell>
          <cell r="C700">
            <v>0</v>
          </cell>
          <cell r="D700">
            <v>0</v>
          </cell>
          <cell r="E700" t="str">
            <v/>
          </cell>
          <cell r="F700">
            <v>0</v>
          </cell>
          <cell r="G700" t="str">
            <v/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 t="str">
            <v/>
          </cell>
          <cell r="N700">
            <v>0</v>
          </cell>
          <cell r="O700" t="str">
            <v/>
          </cell>
          <cell r="P700" t="str">
            <v/>
          </cell>
          <cell r="Q700">
            <v>0</v>
          </cell>
          <cell r="R700" t="str">
            <v/>
          </cell>
          <cell r="S700">
            <v>0</v>
          </cell>
          <cell r="T700" t="str">
            <v/>
          </cell>
          <cell r="U700" t="str">
            <v/>
          </cell>
          <cell r="V700">
            <v>0</v>
          </cell>
          <cell r="W700" t="str">
            <v/>
          </cell>
          <cell r="X700">
            <v>0</v>
          </cell>
        </row>
        <row r="701">
          <cell r="B701" t="str">
            <v/>
          </cell>
          <cell r="C701">
            <v>0</v>
          </cell>
          <cell r="D701">
            <v>0</v>
          </cell>
          <cell r="E701" t="str">
            <v/>
          </cell>
          <cell r="F701">
            <v>0</v>
          </cell>
          <cell r="G701" t="str">
            <v/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 t="str">
            <v/>
          </cell>
          <cell r="N701">
            <v>0</v>
          </cell>
          <cell r="O701" t="str">
            <v/>
          </cell>
          <cell r="P701" t="str">
            <v/>
          </cell>
          <cell r="Q701">
            <v>0</v>
          </cell>
          <cell r="R701" t="str">
            <v/>
          </cell>
          <cell r="S701">
            <v>0</v>
          </cell>
          <cell r="T701" t="str">
            <v/>
          </cell>
          <cell r="U701" t="str">
            <v/>
          </cell>
          <cell r="V701">
            <v>0</v>
          </cell>
          <cell r="W701" t="str">
            <v/>
          </cell>
          <cell r="X701">
            <v>0</v>
          </cell>
        </row>
        <row r="702">
          <cell r="B702" t="str">
            <v/>
          </cell>
          <cell r="C702">
            <v>0</v>
          </cell>
          <cell r="D702">
            <v>0</v>
          </cell>
          <cell r="E702" t="str">
            <v/>
          </cell>
          <cell r="F702">
            <v>0</v>
          </cell>
          <cell r="G702" t="str">
            <v/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 t="str">
            <v/>
          </cell>
          <cell r="N702">
            <v>0</v>
          </cell>
          <cell r="O702" t="str">
            <v/>
          </cell>
          <cell r="P702" t="str">
            <v/>
          </cell>
          <cell r="Q702">
            <v>0</v>
          </cell>
          <cell r="R702" t="str">
            <v/>
          </cell>
          <cell r="S702">
            <v>0</v>
          </cell>
          <cell r="T702" t="str">
            <v/>
          </cell>
          <cell r="U702" t="str">
            <v/>
          </cell>
          <cell r="V702">
            <v>0</v>
          </cell>
          <cell r="W702" t="str">
            <v/>
          </cell>
          <cell r="X702">
            <v>0</v>
          </cell>
        </row>
        <row r="703">
          <cell r="B703" t="str">
            <v/>
          </cell>
          <cell r="C703">
            <v>0</v>
          </cell>
          <cell r="D703">
            <v>0</v>
          </cell>
          <cell r="E703" t="str">
            <v/>
          </cell>
          <cell r="F703">
            <v>0</v>
          </cell>
          <cell r="G703" t="str">
            <v/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 t="str">
            <v/>
          </cell>
          <cell r="N703">
            <v>0</v>
          </cell>
          <cell r="O703" t="str">
            <v/>
          </cell>
          <cell r="P703" t="str">
            <v/>
          </cell>
          <cell r="Q703">
            <v>0</v>
          </cell>
          <cell r="R703" t="str">
            <v/>
          </cell>
          <cell r="S703">
            <v>0</v>
          </cell>
          <cell r="T703" t="str">
            <v/>
          </cell>
          <cell r="U703" t="str">
            <v/>
          </cell>
          <cell r="V703">
            <v>0</v>
          </cell>
          <cell r="W703" t="str">
            <v/>
          </cell>
          <cell r="X703">
            <v>0</v>
          </cell>
        </row>
        <row r="704">
          <cell r="B704" t="str">
            <v/>
          </cell>
          <cell r="C704">
            <v>0</v>
          </cell>
          <cell r="D704">
            <v>0</v>
          </cell>
          <cell r="E704" t="str">
            <v/>
          </cell>
          <cell r="F704">
            <v>0</v>
          </cell>
          <cell r="G704" t="str">
            <v/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 t="str">
            <v/>
          </cell>
          <cell r="N704">
            <v>0</v>
          </cell>
          <cell r="O704" t="str">
            <v/>
          </cell>
          <cell r="P704" t="str">
            <v/>
          </cell>
          <cell r="Q704">
            <v>0</v>
          </cell>
          <cell r="R704" t="str">
            <v/>
          </cell>
          <cell r="S704">
            <v>0</v>
          </cell>
          <cell r="T704" t="str">
            <v/>
          </cell>
          <cell r="U704" t="str">
            <v/>
          </cell>
          <cell r="V704">
            <v>0</v>
          </cell>
          <cell r="W704" t="str">
            <v/>
          </cell>
          <cell r="X704">
            <v>0</v>
          </cell>
        </row>
        <row r="705">
          <cell r="B705">
            <v>64</v>
          </cell>
          <cell r="C705">
            <v>0</v>
          </cell>
          <cell r="D705" t="str">
            <v/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1</v>
          </cell>
          <cell r="M705">
            <v>3</v>
          </cell>
          <cell r="N705" t="str">
            <v xml:space="preserve"> </v>
          </cell>
          <cell r="O705">
            <v>0</v>
          </cell>
          <cell r="P705">
            <v>4167150295</v>
          </cell>
          <cell r="Q705" t="e">
            <v>#DIV/0!</v>
          </cell>
          <cell r="R705" t="e">
            <v>#DIV/0!</v>
          </cell>
          <cell r="S705" t="e">
            <v>#DIV/0!</v>
          </cell>
          <cell r="T705" t="e">
            <v>#DIV/0!</v>
          </cell>
          <cell r="U705">
            <v>0</v>
          </cell>
          <cell r="V705" t="e">
            <v>#DIV/0!</v>
          </cell>
          <cell r="W705" t="e">
            <v>#DIV/0!</v>
          </cell>
          <cell r="X705" t="e">
            <v>#DIV/0!</v>
          </cell>
        </row>
        <row r="706">
          <cell r="B706" t="str">
            <v/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 t="str">
            <v/>
          </cell>
          <cell r="N706" t="str">
            <v xml:space="preserve"> </v>
          </cell>
          <cell r="O706" t="str">
            <v/>
          </cell>
          <cell r="P706" t="str">
            <v/>
          </cell>
          <cell r="Q706">
            <v>0</v>
          </cell>
          <cell r="R706" t="str">
            <v/>
          </cell>
          <cell r="S706">
            <v>0</v>
          </cell>
          <cell r="T706" t="str">
            <v/>
          </cell>
          <cell r="U706" t="str">
            <v/>
          </cell>
          <cell r="V706">
            <v>0</v>
          </cell>
          <cell r="W706" t="str">
            <v/>
          </cell>
          <cell r="X706">
            <v>0</v>
          </cell>
        </row>
        <row r="707">
          <cell r="B707" t="str">
            <v/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 t="str">
            <v/>
          </cell>
          <cell r="N707" t="str">
            <v xml:space="preserve"> </v>
          </cell>
          <cell r="O707" t="str">
            <v/>
          </cell>
          <cell r="P707" t="str">
            <v/>
          </cell>
          <cell r="Q707">
            <v>0</v>
          </cell>
          <cell r="R707" t="str">
            <v/>
          </cell>
          <cell r="S707">
            <v>0</v>
          </cell>
          <cell r="T707" t="str">
            <v/>
          </cell>
          <cell r="U707" t="str">
            <v/>
          </cell>
          <cell r="V707">
            <v>0</v>
          </cell>
          <cell r="W707" t="str">
            <v/>
          </cell>
          <cell r="X707">
            <v>0</v>
          </cell>
        </row>
        <row r="708">
          <cell r="B708" t="str">
            <v/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 t="str">
            <v/>
          </cell>
          <cell r="N708">
            <v>0</v>
          </cell>
          <cell r="O708" t="str">
            <v/>
          </cell>
          <cell r="P708" t="str">
            <v/>
          </cell>
          <cell r="Q708">
            <v>0</v>
          </cell>
          <cell r="R708" t="str">
            <v/>
          </cell>
          <cell r="S708">
            <v>0</v>
          </cell>
          <cell r="T708" t="str">
            <v/>
          </cell>
          <cell r="U708" t="str">
            <v/>
          </cell>
          <cell r="V708">
            <v>0</v>
          </cell>
          <cell r="W708" t="str">
            <v/>
          </cell>
          <cell r="X708">
            <v>0</v>
          </cell>
        </row>
        <row r="709">
          <cell r="B709" t="str">
            <v/>
          </cell>
          <cell r="C709">
            <v>0</v>
          </cell>
          <cell r="D709">
            <v>0</v>
          </cell>
          <cell r="E709" t="str">
            <v/>
          </cell>
          <cell r="F709">
            <v>0</v>
          </cell>
          <cell r="G709" t="str">
            <v/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 t="str">
            <v/>
          </cell>
          <cell r="N709">
            <v>0</v>
          </cell>
          <cell r="O709" t="str">
            <v/>
          </cell>
          <cell r="P709" t="str">
            <v/>
          </cell>
          <cell r="Q709">
            <v>0</v>
          </cell>
          <cell r="R709" t="str">
            <v/>
          </cell>
          <cell r="S709">
            <v>0</v>
          </cell>
          <cell r="T709" t="str">
            <v/>
          </cell>
          <cell r="U709" t="str">
            <v/>
          </cell>
          <cell r="V709">
            <v>0</v>
          </cell>
          <cell r="W709" t="str">
            <v/>
          </cell>
          <cell r="X709">
            <v>0</v>
          </cell>
        </row>
        <row r="710">
          <cell r="B710" t="str">
            <v/>
          </cell>
          <cell r="C710">
            <v>0</v>
          </cell>
          <cell r="D710">
            <v>0</v>
          </cell>
          <cell r="E710" t="str">
            <v/>
          </cell>
          <cell r="F710">
            <v>0</v>
          </cell>
          <cell r="G710" t="str">
            <v/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 t="str">
            <v/>
          </cell>
          <cell r="N710">
            <v>0</v>
          </cell>
          <cell r="O710" t="str">
            <v/>
          </cell>
          <cell r="P710" t="str">
            <v/>
          </cell>
          <cell r="Q710">
            <v>0</v>
          </cell>
          <cell r="R710" t="str">
            <v/>
          </cell>
          <cell r="S710">
            <v>0</v>
          </cell>
          <cell r="T710" t="str">
            <v/>
          </cell>
          <cell r="U710" t="str">
            <v/>
          </cell>
          <cell r="V710">
            <v>0</v>
          </cell>
          <cell r="W710" t="str">
            <v/>
          </cell>
          <cell r="X710">
            <v>0</v>
          </cell>
        </row>
        <row r="711">
          <cell r="B711" t="str">
            <v/>
          </cell>
          <cell r="C711">
            <v>0</v>
          </cell>
          <cell r="D711">
            <v>0</v>
          </cell>
          <cell r="E711" t="str">
            <v/>
          </cell>
          <cell r="F711">
            <v>0</v>
          </cell>
          <cell r="G711" t="str">
            <v/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 t="str">
            <v/>
          </cell>
          <cell r="N711">
            <v>0</v>
          </cell>
          <cell r="O711" t="str">
            <v/>
          </cell>
          <cell r="P711" t="str">
            <v/>
          </cell>
          <cell r="Q711">
            <v>0</v>
          </cell>
          <cell r="R711" t="str">
            <v/>
          </cell>
          <cell r="S711">
            <v>0</v>
          </cell>
          <cell r="T711" t="str">
            <v/>
          </cell>
          <cell r="U711" t="str">
            <v/>
          </cell>
          <cell r="V711">
            <v>0</v>
          </cell>
          <cell r="W711" t="str">
            <v/>
          </cell>
          <cell r="X711">
            <v>0</v>
          </cell>
        </row>
        <row r="712">
          <cell r="B712" t="str">
            <v/>
          </cell>
          <cell r="C712">
            <v>0</v>
          </cell>
          <cell r="D712">
            <v>0</v>
          </cell>
          <cell r="E712" t="str">
            <v/>
          </cell>
          <cell r="F712">
            <v>0</v>
          </cell>
          <cell r="G712" t="str">
            <v/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 t="str">
            <v/>
          </cell>
          <cell r="N712">
            <v>0</v>
          </cell>
          <cell r="O712" t="str">
            <v/>
          </cell>
          <cell r="P712" t="str">
            <v/>
          </cell>
          <cell r="Q712">
            <v>0</v>
          </cell>
          <cell r="R712" t="str">
            <v/>
          </cell>
          <cell r="S712">
            <v>0</v>
          </cell>
          <cell r="T712" t="str">
            <v/>
          </cell>
          <cell r="U712" t="str">
            <v/>
          </cell>
          <cell r="V712">
            <v>0</v>
          </cell>
          <cell r="W712" t="str">
            <v/>
          </cell>
          <cell r="X712">
            <v>0</v>
          </cell>
        </row>
        <row r="713">
          <cell r="B713" t="str">
            <v/>
          </cell>
          <cell r="C713">
            <v>0</v>
          </cell>
          <cell r="D713">
            <v>0</v>
          </cell>
          <cell r="E713" t="str">
            <v/>
          </cell>
          <cell r="F713">
            <v>0</v>
          </cell>
          <cell r="G713" t="str">
            <v/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 t="str">
            <v/>
          </cell>
          <cell r="N713">
            <v>0</v>
          </cell>
          <cell r="O713" t="str">
            <v/>
          </cell>
          <cell r="P713" t="str">
            <v/>
          </cell>
          <cell r="Q713">
            <v>0</v>
          </cell>
          <cell r="R713" t="str">
            <v/>
          </cell>
          <cell r="S713">
            <v>0</v>
          </cell>
          <cell r="T713" t="str">
            <v/>
          </cell>
          <cell r="U713" t="str">
            <v/>
          </cell>
          <cell r="V713">
            <v>0</v>
          </cell>
          <cell r="W713" t="str">
            <v/>
          </cell>
          <cell r="X713">
            <v>0</v>
          </cell>
        </row>
        <row r="714">
          <cell r="B714" t="str">
            <v/>
          </cell>
          <cell r="C714">
            <v>0</v>
          </cell>
          <cell r="D714">
            <v>0</v>
          </cell>
          <cell r="E714" t="str">
            <v/>
          </cell>
          <cell r="F714">
            <v>0</v>
          </cell>
          <cell r="G714" t="str">
            <v/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 t="str">
            <v/>
          </cell>
          <cell r="N714">
            <v>0</v>
          </cell>
          <cell r="O714" t="str">
            <v/>
          </cell>
          <cell r="P714" t="str">
            <v/>
          </cell>
          <cell r="Q714">
            <v>0</v>
          </cell>
          <cell r="R714" t="str">
            <v/>
          </cell>
          <cell r="S714">
            <v>0</v>
          </cell>
          <cell r="T714" t="str">
            <v/>
          </cell>
          <cell r="U714" t="str">
            <v/>
          </cell>
          <cell r="V714">
            <v>0</v>
          </cell>
          <cell r="W714" t="str">
            <v/>
          </cell>
          <cell r="X714">
            <v>0</v>
          </cell>
        </row>
        <row r="715">
          <cell r="B715" t="str">
            <v/>
          </cell>
          <cell r="C715">
            <v>0</v>
          </cell>
          <cell r="D715">
            <v>0</v>
          </cell>
          <cell r="E715" t="str">
            <v/>
          </cell>
          <cell r="F715">
            <v>0</v>
          </cell>
          <cell r="G715" t="str">
            <v/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 t="str">
            <v/>
          </cell>
          <cell r="N715">
            <v>0</v>
          </cell>
          <cell r="O715" t="str">
            <v/>
          </cell>
          <cell r="P715" t="str">
            <v/>
          </cell>
          <cell r="Q715">
            <v>0</v>
          </cell>
          <cell r="R715" t="str">
            <v/>
          </cell>
          <cell r="S715">
            <v>0</v>
          </cell>
          <cell r="T715" t="str">
            <v/>
          </cell>
          <cell r="U715" t="str">
            <v/>
          </cell>
          <cell r="V715">
            <v>0</v>
          </cell>
          <cell r="W715" t="str">
            <v/>
          </cell>
          <cell r="X715">
            <v>0</v>
          </cell>
        </row>
        <row r="716">
          <cell r="B716">
            <v>65</v>
          </cell>
          <cell r="C716">
            <v>0</v>
          </cell>
          <cell r="D716" t="str">
            <v/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1</v>
          </cell>
          <cell r="M716">
            <v>3</v>
          </cell>
          <cell r="N716" t="str">
            <v xml:space="preserve"> </v>
          </cell>
          <cell r="O716">
            <v>0</v>
          </cell>
          <cell r="P716">
            <v>4167150295</v>
          </cell>
          <cell r="Q716" t="e">
            <v>#DIV/0!</v>
          </cell>
          <cell r="R716" t="e">
            <v>#DIV/0!</v>
          </cell>
          <cell r="S716" t="e">
            <v>#DIV/0!</v>
          </cell>
          <cell r="T716" t="e">
            <v>#DIV/0!</v>
          </cell>
          <cell r="U716">
            <v>0</v>
          </cell>
          <cell r="V716" t="e">
            <v>#DIV/0!</v>
          </cell>
          <cell r="W716" t="e">
            <v>#DIV/0!</v>
          </cell>
          <cell r="X716" t="e">
            <v>#DIV/0!</v>
          </cell>
        </row>
        <row r="717">
          <cell r="B717" t="str">
            <v/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 t="str">
            <v/>
          </cell>
          <cell r="N717" t="str">
            <v xml:space="preserve"> </v>
          </cell>
          <cell r="O717" t="str">
            <v/>
          </cell>
          <cell r="P717" t="str">
            <v/>
          </cell>
          <cell r="Q717">
            <v>0</v>
          </cell>
          <cell r="R717" t="str">
            <v/>
          </cell>
          <cell r="S717">
            <v>0</v>
          </cell>
          <cell r="T717" t="str">
            <v/>
          </cell>
          <cell r="U717" t="str">
            <v/>
          </cell>
          <cell r="V717">
            <v>0</v>
          </cell>
          <cell r="W717" t="str">
            <v/>
          </cell>
          <cell r="X717">
            <v>0</v>
          </cell>
        </row>
        <row r="718">
          <cell r="B718" t="str">
            <v/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 t="str">
            <v/>
          </cell>
          <cell r="N718" t="str">
            <v xml:space="preserve"> </v>
          </cell>
          <cell r="O718" t="str">
            <v/>
          </cell>
          <cell r="P718" t="str">
            <v/>
          </cell>
          <cell r="Q718">
            <v>0</v>
          </cell>
          <cell r="R718" t="str">
            <v/>
          </cell>
          <cell r="S718">
            <v>0</v>
          </cell>
          <cell r="T718" t="str">
            <v/>
          </cell>
          <cell r="U718" t="str">
            <v/>
          </cell>
          <cell r="V718">
            <v>0</v>
          </cell>
          <cell r="W718" t="str">
            <v/>
          </cell>
          <cell r="X718">
            <v>0</v>
          </cell>
        </row>
        <row r="719">
          <cell r="B719" t="str">
            <v/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 t="str">
            <v/>
          </cell>
          <cell r="N719">
            <v>0</v>
          </cell>
          <cell r="O719" t="str">
            <v/>
          </cell>
          <cell r="P719" t="str">
            <v/>
          </cell>
          <cell r="Q719">
            <v>0</v>
          </cell>
          <cell r="R719" t="str">
            <v/>
          </cell>
          <cell r="S719">
            <v>0</v>
          </cell>
          <cell r="T719" t="str">
            <v/>
          </cell>
          <cell r="U719" t="str">
            <v/>
          </cell>
          <cell r="V719">
            <v>0</v>
          </cell>
          <cell r="W719" t="str">
            <v/>
          </cell>
          <cell r="X719">
            <v>0</v>
          </cell>
        </row>
        <row r="720">
          <cell r="B720" t="str">
            <v/>
          </cell>
          <cell r="C720">
            <v>0</v>
          </cell>
          <cell r="D720">
            <v>0</v>
          </cell>
          <cell r="E720" t="str">
            <v/>
          </cell>
          <cell r="F720">
            <v>0</v>
          </cell>
          <cell r="G720" t="str">
            <v/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 t="str">
            <v/>
          </cell>
          <cell r="N720">
            <v>0</v>
          </cell>
          <cell r="O720" t="str">
            <v/>
          </cell>
          <cell r="P720" t="str">
            <v/>
          </cell>
          <cell r="Q720">
            <v>0</v>
          </cell>
          <cell r="R720" t="str">
            <v/>
          </cell>
          <cell r="S720">
            <v>0</v>
          </cell>
          <cell r="T720" t="str">
            <v/>
          </cell>
          <cell r="U720" t="str">
            <v/>
          </cell>
          <cell r="V720">
            <v>0</v>
          </cell>
          <cell r="W720" t="str">
            <v/>
          </cell>
          <cell r="X720">
            <v>0</v>
          </cell>
        </row>
        <row r="721">
          <cell r="B721" t="str">
            <v/>
          </cell>
          <cell r="C721">
            <v>0</v>
          </cell>
          <cell r="D721">
            <v>0</v>
          </cell>
          <cell r="E721" t="str">
            <v/>
          </cell>
          <cell r="F721">
            <v>0</v>
          </cell>
          <cell r="G721" t="str">
            <v/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 t="str">
            <v/>
          </cell>
          <cell r="N721">
            <v>0</v>
          </cell>
          <cell r="O721" t="str">
            <v/>
          </cell>
          <cell r="P721" t="str">
            <v/>
          </cell>
          <cell r="Q721">
            <v>0</v>
          </cell>
          <cell r="R721" t="str">
            <v/>
          </cell>
          <cell r="S721">
            <v>0</v>
          </cell>
          <cell r="T721" t="str">
            <v/>
          </cell>
          <cell r="U721" t="str">
            <v/>
          </cell>
          <cell r="V721">
            <v>0</v>
          </cell>
          <cell r="W721" t="str">
            <v/>
          </cell>
          <cell r="X721">
            <v>0</v>
          </cell>
        </row>
        <row r="722">
          <cell r="B722" t="str">
            <v/>
          </cell>
          <cell r="C722">
            <v>0</v>
          </cell>
          <cell r="D722">
            <v>0</v>
          </cell>
          <cell r="E722" t="str">
            <v/>
          </cell>
          <cell r="F722">
            <v>0</v>
          </cell>
          <cell r="G722" t="str">
            <v/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 t="str">
            <v/>
          </cell>
          <cell r="N722">
            <v>0</v>
          </cell>
          <cell r="O722" t="str">
            <v/>
          </cell>
          <cell r="P722" t="str">
            <v/>
          </cell>
          <cell r="Q722">
            <v>0</v>
          </cell>
          <cell r="R722" t="str">
            <v/>
          </cell>
          <cell r="S722">
            <v>0</v>
          </cell>
          <cell r="T722" t="str">
            <v/>
          </cell>
          <cell r="U722" t="str">
            <v/>
          </cell>
          <cell r="V722">
            <v>0</v>
          </cell>
          <cell r="W722" t="str">
            <v/>
          </cell>
          <cell r="X722">
            <v>0</v>
          </cell>
        </row>
        <row r="723">
          <cell r="B723" t="str">
            <v/>
          </cell>
          <cell r="C723">
            <v>0</v>
          </cell>
          <cell r="D723">
            <v>0</v>
          </cell>
          <cell r="E723" t="str">
            <v/>
          </cell>
          <cell r="F723">
            <v>0</v>
          </cell>
          <cell r="G723" t="str">
            <v/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 t="str">
            <v/>
          </cell>
          <cell r="N723">
            <v>0</v>
          </cell>
          <cell r="O723" t="str">
            <v/>
          </cell>
          <cell r="P723" t="str">
            <v/>
          </cell>
          <cell r="Q723">
            <v>0</v>
          </cell>
          <cell r="R723" t="str">
            <v/>
          </cell>
          <cell r="S723">
            <v>0</v>
          </cell>
          <cell r="T723" t="str">
            <v/>
          </cell>
          <cell r="U723" t="str">
            <v/>
          </cell>
          <cell r="V723">
            <v>0</v>
          </cell>
          <cell r="W723" t="str">
            <v/>
          </cell>
          <cell r="X723">
            <v>0</v>
          </cell>
        </row>
        <row r="724">
          <cell r="B724" t="str">
            <v/>
          </cell>
          <cell r="C724">
            <v>0</v>
          </cell>
          <cell r="D724">
            <v>0</v>
          </cell>
          <cell r="E724" t="str">
            <v/>
          </cell>
          <cell r="F724">
            <v>0</v>
          </cell>
          <cell r="G724" t="str">
            <v/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 t="str">
            <v/>
          </cell>
          <cell r="N724">
            <v>0</v>
          </cell>
          <cell r="O724" t="str">
            <v/>
          </cell>
          <cell r="P724" t="str">
            <v/>
          </cell>
          <cell r="Q724">
            <v>0</v>
          </cell>
          <cell r="R724" t="str">
            <v/>
          </cell>
          <cell r="S724">
            <v>0</v>
          </cell>
          <cell r="T724" t="str">
            <v/>
          </cell>
          <cell r="U724" t="str">
            <v/>
          </cell>
          <cell r="V724">
            <v>0</v>
          </cell>
          <cell r="W724" t="str">
            <v/>
          </cell>
          <cell r="X724">
            <v>0</v>
          </cell>
        </row>
        <row r="725">
          <cell r="B725" t="str">
            <v/>
          </cell>
          <cell r="C725">
            <v>0</v>
          </cell>
          <cell r="D725">
            <v>0</v>
          </cell>
          <cell r="E725" t="str">
            <v/>
          </cell>
          <cell r="F725">
            <v>0</v>
          </cell>
          <cell r="G725" t="str">
            <v/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 t="str">
            <v/>
          </cell>
          <cell r="N725">
            <v>0</v>
          </cell>
          <cell r="O725" t="str">
            <v/>
          </cell>
          <cell r="P725" t="str">
            <v/>
          </cell>
          <cell r="Q725">
            <v>0</v>
          </cell>
          <cell r="R725" t="str">
            <v/>
          </cell>
          <cell r="S725">
            <v>0</v>
          </cell>
          <cell r="T725" t="str">
            <v/>
          </cell>
          <cell r="U725" t="str">
            <v/>
          </cell>
          <cell r="V725">
            <v>0</v>
          </cell>
          <cell r="W725" t="str">
            <v/>
          </cell>
          <cell r="X725">
            <v>0</v>
          </cell>
        </row>
        <row r="726">
          <cell r="B726" t="str">
            <v/>
          </cell>
          <cell r="C726">
            <v>0</v>
          </cell>
          <cell r="D726">
            <v>0</v>
          </cell>
          <cell r="E726" t="str">
            <v/>
          </cell>
          <cell r="F726">
            <v>0</v>
          </cell>
          <cell r="G726" t="str">
            <v/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 t="str">
            <v/>
          </cell>
          <cell r="N726">
            <v>0</v>
          </cell>
          <cell r="O726" t="str">
            <v/>
          </cell>
          <cell r="P726" t="str">
            <v/>
          </cell>
          <cell r="Q726">
            <v>0</v>
          </cell>
          <cell r="R726" t="str">
            <v/>
          </cell>
          <cell r="S726">
            <v>0</v>
          </cell>
          <cell r="T726" t="str">
            <v/>
          </cell>
          <cell r="U726" t="str">
            <v/>
          </cell>
          <cell r="V726">
            <v>0</v>
          </cell>
          <cell r="W726" t="str">
            <v/>
          </cell>
          <cell r="X726">
            <v>0</v>
          </cell>
        </row>
        <row r="727">
          <cell r="B727">
            <v>66</v>
          </cell>
          <cell r="C727">
            <v>0</v>
          </cell>
          <cell r="D727" t="str">
            <v/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1</v>
          </cell>
          <cell r="M727">
            <v>3</v>
          </cell>
          <cell r="N727" t="str">
            <v xml:space="preserve"> </v>
          </cell>
          <cell r="O727">
            <v>0</v>
          </cell>
          <cell r="P727">
            <v>4167150295</v>
          </cell>
          <cell r="Q727" t="e">
            <v>#DIV/0!</v>
          </cell>
          <cell r="R727" t="e">
            <v>#DIV/0!</v>
          </cell>
          <cell r="S727" t="e">
            <v>#DIV/0!</v>
          </cell>
          <cell r="T727" t="e">
            <v>#DIV/0!</v>
          </cell>
          <cell r="U727">
            <v>0</v>
          </cell>
          <cell r="V727" t="e">
            <v>#DIV/0!</v>
          </cell>
          <cell r="W727" t="e">
            <v>#DIV/0!</v>
          </cell>
          <cell r="X727" t="e">
            <v>#DIV/0!</v>
          </cell>
        </row>
        <row r="728">
          <cell r="B728" t="str">
            <v/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 t="str">
            <v/>
          </cell>
          <cell r="N728" t="str">
            <v xml:space="preserve"> </v>
          </cell>
          <cell r="O728" t="str">
            <v/>
          </cell>
          <cell r="P728" t="str">
            <v/>
          </cell>
          <cell r="Q728">
            <v>0</v>
          </cell>
          <cell r="R728" t="str">
            <v/>
          </cell>
          <cell r="S728">
            <v>0</v>
          </cell>
          <cell r="T728" t="str">
            <v/>
          </cell>
          <cell r="U728" t="str">
            <v/>
          </cell>
          <cell r="V728">
            <v>0</v>
          </cell>
          <cell r="W728" t="str">
            <v/>
          </cell>
          <cell r="X728">
            <v>0</v>
          </cell>
        </row>
        <row r="729">
          <cell r="B729" t="str">
            <v/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 t="str">
            <v/>
          </cell>
          <cell r="N729" t="str">
            <v xml:space="preserve"> </v>
          </cell>
          <cell r="O729" t="str">
            <v/>
          </cell>
          <cell r="P729" t="str">
            <v/>
          </cell>
          <cell r="Q729">
            <v>0</v>
          </cell>
          <cell r="R729" t="str">
            <v/>
          </cell>
          <cell r="S729">
            <v>0</v>
          </cell>
          <cell r="T729" t="str">
            <v/>
          </cell>
          <cell r="U729" t="str">
            <v/>
          </cell>
          <cell r="V729">
            <v>0</v>
          </cell>
          <cell r="W729" t="str">
            <v/>
          </cell>
          <cell r="X729">
            <v>0</v>
          </cell>
        </row>
        <row r="730">
          <cell r="B730" t="str">
            <v/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 t="str">
            <v/>
          </cell>
          <cell r="N730">
            <v>0</v>
          </cell>
          <cell r="O730" t="str">
            <v/>
          </cell>
          <cell r="P730" t="str">
            <v/>
          </cell>
          <cell r="Q730">
            <v>0</v>
          </cell>
          <cell r="R730" t="str">
            <v/>
          </cell>
          <cell r="S730">
            <v>0</v>
          </cell>
          <cell r="T730" t="str">
            <v/>
          </cell>
          <cell r="U730" t="str">
            <v/>
          </cell>
          <cell r="V730">
            <v>0</v>
          </cell>
          <cell r="W730" t="str">
            <v/>
          </cell>
          <cell r="X730">
            <v>0</v>
          </cell>
        </row>
        <row r="731">
          <cell r="B731" t="str">
            <v/>
          </cell>
          <cell r="C731">
            <v>0</v>
          </cell>
          <cell r="D731">
            <v>0</v>
          </cell>
          <cell r="E731" t="str">
            <v/>
          </cell>
          <cell r="F731">
            <v>0</v>
          </cell>
          <cell r="G731" t="str">
            <v/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 t="str">
            <v/>
          </cell>
          <cell r="N731">
            <v>0</v>
          </cell>
          <cell r="O731" t="str">
            <v/>
          </cell>
          <cell r="P731" t="str">
            <v/>
          </cell>
          <cell r="Q731">
            <v>0</v>
          </cell>
          <cell r="R731" t="str">
            <v/>
          </cell>
          <cell r="S731">
            <v>0</v>
          </cell>
          <cell r="T731" t="str">
            <v/>
          </cell>
          <cell r="U731" t="str">
            <v/>
          </cell>
          <cell r="V731">
            <v>0</v>
          </cell>
          <cell r="W731" t="str">
            <v/>
          </cell>
          <cell r="X731">
            <v>0</v>
          </cell>
        </row>
        <row r="732">
          <cell r="B732" t="str">
            <v/>
          </cell>
          <cell r="C732">
            <v>0</v>
          </cell>
          <cell r="D732">
            <v>0</v>
          </cell>
          <cell r="E732" t="str">
            <v/>
          </cell>
          <cell r="F732">
            <v>0</v>
          </cell>
          <cell r="G732" t="str">
            <v/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 t="str">
            <v/>
          </cell>
          <cell r="N732">
            <v>0</v>
          </cell>
          <cell r="O732" t="str">
            <v/>
          </cell>
          <cell r="P732" t="str">
            <v/>
          </cell>
          <cell r="Q732">
            <v>0</v>
          </cell>
          <cell r="R732" t="str">
            <v/>
          </cell>
          <cell r="S732">
            <v>0</v>
          </cell>
          <cell r="T732" t="str">
            <v/>
          </cell>
          <cell r="U732" t="str">
            <v/>
          </cell>
          <cell r="V732">
            <v>0</v>
          </cell>
          <cell r="W732" t="str">
            <v/>
          </cell>
          <cell r="X732">
            <v>0</v>
          </cell>
        </row>
        <row r="733">
          <cell r="B733" t="str">
            <v/>
          </cell>
          <cell r="C733">
            <v>0</v>
          </cell>
          <cell r="D733">
            <v>0</v>
          </cell>
          <cell r="E733" t="str">
            <v/>
          </cell>
          <cell r="F733">
            <v>0</v>
          </cell>
          <cell r="G733" t="str">
            <v/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 t="str">
            <v/>
          </cell>
          <cell r="N733">
            <v>0</v>
          </cell>
          <cell r="O733" t="str">
            <v/>
          </cell>
          <cell r="P733" t="str">
            <v/>
          </cell>
          <cell r="Q733">
            <v>0</v>
          </cell>
          <cell r="R733" t="str">
            <v/>
          </cell>
          <cell r="S733">
            <v>0</v>
          </cell>
          <cell r="T733" t="str">
            <v/>
          </cell>
          <cell r="U733" t="str">
            <v/>
          </cell>
          <cell r="V733">
            <v>0</v>
          </cell>
          <cell r="W733" t="str">
            <v/>
          </cell>
          <cell r="X733">
            <v>0</v>
          </cell>
        </row>
        <row r="734">
          <cell r="B734" t="str">
            <v/>
          </cell>
          <cell r="C734">
            <v>0</v>
          </cell>
          <cell r="D734">
            <v>0</v>
          </cell>
          <cell r="E734" t="str">
            <v/>
          </cell>
          <cell r="F734">
            <v>0</v>
          </cell>
          <cell r="G734" t="str">
            <v/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 t="str">
            <v/>
          </cell>
          <cell r="N734">
            <v>0</v>
          </cell>
          <cell r="O734" t="str">
            <v/>
          </cell>
          <cell r="P734" t="str">
            <v/>
          </cell>
          <cell r="Q734">
            <v>0</v>
          </cell>
          <cell r="R734" t="str">
            <v/>
          </cell>
          <cell r="S734">
            <v>0</v>
          </cell>
          <cell r="T734" t="str">
            <v/>
          </cell>
          <cell r="U734" t="str">
            <v/>
          </cell>
          <cell r="V734">
            <v>0</v>
          </cell>
          <cell r="W734" t="str">
            <v/>
          </cell>
          <cell r="X734">
            <v>0</v>
          </cell>
        </row>
        <row r="735">
          <cell r="B735" t="str">
            <v/>
          </cell>
          <cell r="C735">
            <v>0</v>
          </cell>
          <cell r="D735">
            <v>0</v>
          </cell>
          <cell r="E735" t="str">
            <v/>
          </cell>
          <cell r="F735">
            <v>0</v>
          </cell>
          <cell r="G735" t="str">
            <v/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 t="str">
            <v/>
          </cell>
          <cell r="N735">
            <v>0</v>
          </cell>
          <cell r="O735" t="str">
            <v/>
          </cell>
          <cell r="P735" t="str">
            <v/>
          </cell>
          <cell r="Q735">
            <v>0</v>
          </cell>
          <cell r="R735" t="str">
            <v/>
          </cell>
          <cell r="S735">
            <v>0</v>
          </cell>
          <cell r="T735" t="str">
            <v/>
          </cell>
          <cell r="U735" t="str">
            <v/>
          </cell>
          <cell r="V735">
            <v>0</v>
          </cell>
          <cell r="W735" t="str">
            <v/>
          </cell>
          <cell r="X735">
            <v>0</v>
          </cell>
        </row>
        <row r="736">
          <cell r="B736" t="str">
            <v/>
          </cell>
          <cell r="C736">
            <v>0</v>
          </cell>
          <cell r="D736">
            <v>0</v>
          </cell>
          <cell r="E736" t="str">
            <v/>
          </cell>
          <cell r="F736">
            <v>0</v>
          </cell>
          <cell r="G736" t="str">
            <v/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 t="str">
            <v/>
          </cell>
          <cell r="N736">
            <v>0</v>
          </cell>
          <cell r="O736" t="str">
            <v/>
          </cell>
          <cell r="P736" t="str">
            <v/>
          </cell>
          <cell r="Q736">
            <v>0</v>
          </cell>
          <cell r="R736" t="str">
            <v/>
          </cell>
          <cell r="S736">
            <v>0</v>
          </cell>
          <cell r="T736" t="str">
            <v/>
          </cell>
          <cell r="U736" t="str">
            <v/>
          </cell>
          <cell r="V736">
            <v>0</v>
          </cell>
          <cell r="W736" t="str">
            <v/>
          </cell>
          <cell r="X736">
            <v>0</v>
          </cell>
        </row>
        <row r="737">
          <cell r="B737" t="str">
            <v/>
          </cell>
          <cell r="C737">
            <v>0</v>
          </cell>
          <cell r="D737">
            <v>0</v>
          </cell>
          <cell r="E737" t="str">
            <v/>
          </cell>
          <cell r="F737">
            <v>0</v>
          </cell>
          <cell r="G737" t="str">
            <v/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 t="str">
            <v/>
          </cell>
          <cell r="N737">
            <v>0</v>
          </cell>
          <cell r="O737" t="str">
            <v/>
          </cell>
          <cell r="P737" t="str">
            <v/>
          </cell>
          <cell r="Q737">
            <v>0</v>
          </cell>
          <cell r="R737" t="str">
            <v/>
          </cell>
          <cell r="S737">
            <v>0</v>
          </cell>
          <cell r="T737" t="str">
            <v/>
          </cell>
          <cell r="U737" t="str">
            <v/>
          </cell>
          <cell r="V737">
            <v>0</v>
          </cell>
          <cell r="W737" t="str">
            <v/>
          </cell>
          <cell r="X737">
            <v>0</v>
          </cell>
        </row>
        <row r="738">
          <cell r="B738">
            <v>67</v>
          </cell>
          <cell r="C738">
            <v>0</v>
          </cell>
          <cell r="D738" t="str">
            <v/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1</v>
          </cell>
          <cell r="M738">
            <v>3</v>
          </cell>
          <cell r="N738" t="str">
            <v xml:space="preserve"> </v>
          </cell>
          <cell r="O738">
            <v>0</v>
          </cell>
          <cell r="P738">
            <v>4167150295</v>
          </cell>
          <cell r="Q738" t="e">
            <v>#DIV/0!</v>
          </cell>
          <cell r="R738" t="e">
            <v>#DIV/0!</v>
          </cell>
          <cell r="S738" t="e">
            <v>#DIV/0!</v>
          </cell>
          <cell r="T738" t="e">
            <v>#DIV/0!</v>
          </cell>
          <cell r="U738">
            <v>0</v>
          </cell>
          <cell r="V738" t="e">
            <v>#DIV/0!</v>
          </cell>
          <cell r="W738" t="e">
            <v>#DIV/0!</v>
          </cell>
          <cell r="X738" t="e">
            <v>#DIV/0!</v>
          </cell>
        </row>
        <row r="739">
          <cell r="B739" t="str">
            <v/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 t="str">
            <v/>
          </cell>
          <cell r="N739" t="str">
            <v xml:space="preserve"> </v>
          </cell>
          <cell r="O739" t="str">
            <v/>
          </cell>
          <cell r="P739" t="str">
            <v/>
          </cell>
          <cell r="Q739">
            <v>0</v>
          </cell>
          <cell r="R739" t="str">
            <v/>
          </cell>
          <cell r="S739">
            <v>0</v>
          </cell>
          <cell r="T739" t="str">
            <v/>
          </cell>
          <cell r="U739" t="str">
            <v/>
          </cell>
          <cell r="V739">
            <v>0</v>
          </cell>
          <cell r="W739" t="str">
            <v/>
          </cell>
          <cell r="X739">
            <v>0</v>
          </cell>
        </row>
        <row r="740">
          <cell r="B740" t="str">
            <v/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 t="str">
            <v/>
          </cell>
          <cell r="N740" t="str">
            <v xml:space="preserve"> </v>
          </cell>
          <cell r="O740" t="str">
            <v/>
          </cell>
          <cell r="P740" t="str">
            <v/>
          </cell>
          <cell r="Q740">
            <v>0</v>
          </cell>
          <cell r="R740" t="str">
            <v/>
          </cell>
          <cell r="S740">
            <v>0</v>
          </cell>
          <cell r="T740" t="str">
            <v/>
          </cell>
          <cell r="U740" t="str">
            <v/>
          </cell>
          <cell r="V740">
            <v>0</v>
          </cell>
          <cell r="W740" t="str">
            <v/>
          </cell>
          <cell r="X740">
            <v>0</v>
          </cell>
        </row>
        <row r="741">
          <cell r="B741" t="str">
            <v/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 t="str">
            <v/>
          </cell>
          <cell r="N741">
            <v>0</v>
          </cell>
          <cell r="O741" t="str">
            <v/>
          </cell>
          <cell r="P741" t="str">
            <v/>
          </cell>
          <cell r="Q741">
            <v>0</v>
          </cell>
          <cell r="R741" t="str">
            <v/>
          </cell>
          <cell r="S741">
            <v>0</v>
          </cell>
          <cell r="T741" t="str">
            <v/>
          </cell>
          <cell r="U741" t="str">
            <v/>
          </cell>
          <cell r="V741">
            <v>0</v>
          </cell>
          <cell r="W741" t="str">
            <v/>
          </cell>
          <cell r="X741">
            <v>0</v>
          </cell>
        </row>
        <row r="742">
          <cell r="B742" t="str">
            <v/>
          </cell>
          <cell r="C742">
            <v>0</v>
          </cell>
          <cell r="D742">
            <v>0</v>
          </cell>
          <cell r="E742" t="str">
            <v/>
          </cell>
          <cell r="F742">
            <v>0</v>
          </cell>
          <cell r="G742" t="str">
            <v/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 t="str">
            <v/>
          </cell>
          <cell r="N742">
            <v>0</v>
          </cell>
          <cell r="O742" t="str">
            <v/>
          </cell>
          <cell r="P742" t="str">
            <v/>
          </cell>
          <cell r="Q742">
            <v>0</v>
          </cell>
          <cell r="R742" t="str">
            <v/>
          </cell>
          <cell r="S742">
            <v>0</v>
          </cell>
          <cell r="T742" t="str">
            <v/>
          </cell>
          <cell r="U742" t="str">
            <v/>
          </cell>
          <cell r="V742">
            <v>0</v>
          </cell>
          <cell r="W742" t="str">
            <v/>
          </cell>
          <cell r="X742">
            <v>0</v>
          </cell>
        </row>
        <row r="743">
          <cell r="B743" t="str">
            <v/>
          </cell>
          <cell r="C743">
            <v>0</v>
          </cell>
          <cell r="D743">
            <v>0</v>
          </cell>
          <cell r="E743" t="str">
            <v/>
          </cell>
          <cell r="F743">
            <v>0</v>
          </cell>
          <cell r="G743" t="str">
            <v/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 t="str">
            <v/>
          </cell>
          <cell r="N743">
            <v>0</v>
          </cell>
          <cell r="O743" t="str">
            <v/>
          </cell>
          <cell r="P743" t="str">
            <v/>
          </cell>
          <cell r="Q743">
            <v>0</v>
          </cell>
          <cell r="R743" t="str">
            <v/>
          </cell>
          <cell r="S743">
            <v>0</v>
          </cell>
          <cell r="T743" t="str">
            <v/>
          </cell>
          <cell r="U743" t="str">
            <v/>
          </cell>
          <cell r="V743">
            <v>0</v>
          </cell>
          <cell r="W743" t="str">
            <v/>
          </cell>
          <cell r="X743">
            <v>0</v>
          </cell>
        </row>
        <row r="744">
          <cell r="B744" t="str">
            <v/>
          </cell>
          <cell r="C744">
            <v>0</v>
          </cell>
          <cell r="D744">
            <v>0</v>
          </cell>
          <cell r="E744" t="str">
            <v/>
          </cell>
          <cell r="F744">
            <v>0</v>
          </cell>
          <cell r="G744" t="str">
            <v/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 t="str">
            <v/>
          </cell>
          <cell r="N744">
            <v>0</v>
          </cell>
          <cell r="O744" t="str">
            <v/>
          </cell>
          <cell r="P744" t="str">
            <v/>
          </cell>
          <cell r="Q744">
            <v>0</v>
          </cell>
          <cell r="R744" t="str">
            <v/>
          </cell>
          <cell r="S744">
            <v>0</v>
          </cell>
          <cell r="T744" t="str">
            <v/>
          </cell>
          <cell r="U744" t="str">
            <v/>
          </cell>
          <cell r="V744">
            <v>0</v>
          </cell>
          <cell r="W744" t="str">
            <v/>
          </cell>
          <cell r="X744">
            <v>0</v>
          </cell>
        </row>
        <row r="745">
          <cell r="B745" t="str">
            <v/>
          </cell>
          <cell r="C745">
            <v>0</v>
          </cell>
          <cell r="D745">
            <v>0</v>
          </cell>
          <cell r="E745" t="str">
            <v/>
          </cell>
          <cell r="F745">
            <v>0</v>
          </cell>
          <cell r="G745" t="str">
            <v/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 t="str">
            <v/>
          </cell>
          <cell r="N745">
            <v>0</v>
          </cell>
          <cell r="O745" t="str">
            <v/>
          </cell>
          <cell r="P745" t="str">
            <v/>
          </cell>
          <cell r="Q745">
            <v>0</v>
          </cell>
          <cell r="R745" t="str">
            <v/>
          </cell>
          <cell r="S745">
            <v>0</v>
          </cell>
          <cell r="T745" t="str">
            <v/>
          </cell>
          <cell r="U745" t="str">
            <v/>
          </cell>
          <cell r="V745">
            <v>0</v>
          </cell>
          <cell r="W745" t="str">
            <v/>
          </cell>
          <cell r="X745">
            <v>0</v>
          </cell>
        </row>
        <row r="746">
          <cell r="B746" t="str">
            <v/>
          </cell>
          <cell r="C746">
            <v>0</v>
          </cell>
          <cell r="D746">
            <v>0</v>
          </cell>
          <cell r="E746" t="str">
            <v/>
          </cell>
          <cell r="F746">
            <v>0</v>
          </cell>
          <cell r="G746" t="str">
            <v/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 t="str">
            <v/>
          </cell>
          <cell r="N746">
            <v>0</v>
          </cell>
          <cell r="O746" t="str">
            <v/>
          </cell>
          <cell r="P746" t="str">
            <v/>
          </cell>
          <cell r="Q746">
            <v>0</v>
          </cell>
          <cell r="R746" t="str">
            <v/>
          </cell>
          <cell r="S746">
            <v>0</v>
          </cell>
          <cell r="T746" t="str">
            <v/>
          </cell>
          <cell r="U746" t="str">
            <v/>
          </cell>
          <cell r="V746">
            <v>0</v>
          </cell>
          <cell r="W746" t="str">
            <v/>
          </cell>
          <cell r="X746">
            <v>0</v>
          </cell>
        </row>
        <row r="747">
          <cell r="B747" t="str">
            <v/>
          </cell>
          <cell r="C747">
            <v>0</v>
          </cell>
          <cell r="D747">
            <v>0</v>
          </cell>
          <cell r="E747" t="str">
            <v/>
          </cell>
          <cell r="F747">
            <v>0</v>
          </cell>
          <cell r="G747" t="str">
            <v/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 t="str">
            <v/>
          </cell>
          <cell r="N747">
            <v>0</v>
          </cell>
          <cell r="O747" t="str">
            <v/>
          </cell>
          <cell r="P747" t="str">
            <v/>
          </cell>
          <cell r="Q747">
            <v>0</v>
          </cell>
          <cell r="R747" t="str">
            <v/>
          </cell>
          <cell r="S747">
            <v>0</v>
          </cell>
          <cell r="T747" t="str">
            <v/>
          </cell>
          <cell r="U747" t="str">
            <v/>
          </cell>
          <cell r="V747">
            <v>0</v>
          </cell>
          <cell r="W747" t="str">
            <v/>
          </cell>
          <cell r="X747">
            <v>0</v>
          </cell>
        </row>
        <row r="748">
          <cell r="B748" t="str">
            <v/>
          </cell>
          <cell r="C748">
            <v>0</v>
          </cell>
          <cell r="D748">
            <v>0</v>
          </cell>
          <cell r="E748" t="str">
            <v/>
          </cell>
          <cell r="F748">
            <v>0</v>
          </cell>
          <cell r="G748" t="str">
            <v/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 t="str">
            <v/>
          </cell>
          <cell r="N748">
            <v>0</v>
          </cell>
          <cell r="O748" t="str">
            <v/>
          </cell>
          <cell r="P748" t="str">
            <v/>
          </cell>
          <cell r="Q748">
            <v>0</v>
          </cell>
          <cell r="R748" t="str">
            <v/>
          </cell>
          <cell r="S748">
            <v>0</v>
          </cell>
          <cell r="T748" t="str">
            <v/>
          </cell>
          <cell r="U748" t="str">
            <v/>
          </cell>
          <cell r="V748">
            <v>0</v>
          </cell>
          <cell r="W748" t="str">
            <v/>
          </cell>
          <cell r="X748">
            <v>0</v>
          </cell>
        </row>
        <row r="749">
          <cell r="B749">
            <v>68</v>
          </cell>
          <cell r="C749">
            <v>0</v>
          </cell>
          <cell r="D749" t="str">
            <v/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1</v>
          </cell>
          <cell r="M749">
            <v>3</v>
          </cell>
          <cell r="N749" t="str">
            <v xml:space="preserve"> </v>
          </cell>
          <cell r="O749">
            <v>0</v>
          </cell>
          <cell r="P749">
            <v>4167150295</v>
          </cell>
          <cell r="Q749" t="e">
            <v>#DIV/0!</v>
          </cell>
          <cell r="R749" t="e">
            <v>#DIV/0!</v>
          </cell>
          <cell r="S749" t="e">
            <v>#DIV/0!</v>
          </cell>
          <cell r="T749" t="e">
            <v>#DIV/0!</v>
          </cell>
          <cell r="U749">
            <v>0</v>
          </cell>
          <cell r="V749" t="e">
            <v>#DIV/0!</v>
          </cell>
          <cell r="W749" t="e">
            <v>#DIV/0!</v>
          </cell>
          <cell r="X749" t="e">
            <v>#DIV/0!</v>
          </cell>
        </row>
        <row r="750">
          <cell r="B750" t="str">
            <v/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 t="str">
            <v/>
          </cell>
          <cell r="N750" t="str">
            <v xml:space="preserve"> </v>
          </cell>
          <cell r="O750" t="str">
            <v/>
          </cell>
          <cell r="P750" t="str">
            <v/>
          </cell>
          <cell r="Q750">
            <v>0</v>
          </cell>
          <cell r="R750" t="str">
            <v/>
          </cell>
          <cell r="S750">
            <v>0</v>
          </cell>
          <cell r="T750" t="str">
            <v/>
          </cell>
          <cell r="U750" t="str">
            <v/>
          </cell>
          <cell r="V750">
            <v>0</v>
          </cell>
          <cell r="W750" t="str">
            <v/>
          </cell>
          <cell r="X750">
            <v>0</v>
          </cell>
        </row>
        <row r="751">
          <cell r="B751" t="str">
            <v/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 t="str">
            <v/>
          </cell>
          <cell r="N751" t="str">
            <v xml:space="preserve"> </v>
          </cell>
          <cell r="O751" t="str">
            <v/>
          </cell>
          <cell r="P751" t="str">
            <v/>
          </cell>
          <cell r="Q751">
            <v>0</v>
          </cell>
          <cell r="R751" t="str">
            <v/>
          </cell>
          <cell r="S751">
            <v>0</v>
          </cell>
          <cell r="T751" t="str">
            <v/>
          </cell>
          <cell r="U751" t="str">
            <v/>
          </cell>
          <cell r="V751">
            <v>0</v>
          </cell>
          <cell r="W751" t="str">
            <v/>
          </cell>
          <cell r="X751">
            <v>0</v>
          </cell>
        </row>
        <row r="752">
          <cell r="B752" t="str">
            <v/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 t="str">
            <v/>
          </cell>
          <cell r="N752">
            <v>0</v>
          </cell>
          <cell r="O752" t="str">
            <v/>
          </cell>
          <cell r="P752" t="str">
            <v/>
          </cell>
          <cell r="Q752">
            <v>0</v>
          </cell>
          <cell r="R752" t="str">
            <v/>
          </cell>
          <cell r="S752">
            <v>0</v>
          </cell>
          <cell r="T752" t="str">
            <v/>
          </cell>
          <cell r="U752" t="str">
            <v/>
          </cell>
          <cell r="V752">
            <v>0</v>
          </cell>
          <cell r="W752" t="str">
            <v/>
          </cell>
          <cell r="X752">
            <v>0</v>
          </cell>
        </row>
        <row r="753">
          <cell r="B753" t="str">
            <v/>
          </cell>
          <cell r="C753">
            <v>0</v>
          </cell>
          <cell r="D753">
            <v>0</v>
          </cell>
          <cell r="E753" t="str">
            <v/>
          </cell>
          <cell r="F753">
            <v>0</v>
          </cell>
          <cell r="G753" t="str">
            <v/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 t="str">
            <v/>
          </cell>
          <cell r="N753">
            <v>0</v>
          </cell>
          <cell r="O753" t="str">
            <v/>
          </cell>
          <cell r="P753" t="str">
            <v/>
          </cell>
          <cell r="Q753">
            <v>0</v>
          </cell>
          <cell r="R753" t="str">
            <v/>
          </cell>
          <cell r="S753">
            <v>0</v>
          </cell>
          <cell r="T753" t="str">
            <v/>
          </cell>
          <cell r="U753" t="str">
            <v/>
          </cell>
          <cell r="V753">
            <v>0</v>
          </cell>
          <cell r="W753" t="str">
            <v/>
          </cell>
          <cell r="X753">
            <v>0</v>
          </cell>
        </row>
        <row r="754">
          <cell r="B754" t="str">
            <v/>
          </cell>
          <cell r="C754">
            <v>0</v>
          </cell>
          <cell r="D754">
            <v>0</v>
          </cell>
          <cell r="E754" t="str">
            <v/>
          </cell>
          <cell r="F754">
            <v>0</v>
          </cell>
          <cell r="G754" t="str">
            <v/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 t="str">
            <v/>
          </cell>
          <cell r="N754">
            <v>0</v>
          </cell>
          <cell r="O754" t="str">
            <v/>
          </cell>
          <cell r="P754" t="str">
            <v/>
          </cell>
          <cell r="Q754">
            <v>0</v>
          </cell>
          <cell r="R754" t="str">
            <v/>
          </cell>
          <cell r="S754">
            <v>0</v>
          </cell>
          <cell r="T754" t="str">
            <v/>
          </cell>
          <cell r="U754" t="str">
            <v/>
          </cell>
          <cell r="V754">
            <v>0</v>
          </cell>
          <cell r="W754" t="str">
            <v/>
          </cell>
          <cell r="X754">
            <v>0</v>
          </cell>
        </row>
        <row r="755">
          <cell r="B755" t="str">
            <v/>
          </cell>
          <cell r="C755">
            <v>0</v>
          </cell>
          <cell r="D755">
            <v>0</v>
          </cell>
          <cell r="E755" t="str">
            <v/>
          </cell>
          <cell r="F755">
            <v>0</v>
          </cell>
          <cell r="G755" t="str">
            <v/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 t="str">
            <v/>
          </cell>
          <cell r="N755">
            <v>0</v>
          </cell>
          <cell r="O755" t="str">
            <v/>
          </cell>
          <cell r="P755" t="str">
            <v/>
          </cell>
          <cell r="Q755">
            <v>0</v>
          </cell>
          <cell r="R755" t="str">
            <v/>
          </cell>
          <cell r="S755">
            <v>0</v>
          </cell>
          <cell r="T755" t="str">
            <v/>
          </cell>
          <cell r="U755" t="str">
            <v/>
          </cell>
          <cell r="V755">
            <v>0</v>
          </cell>
          <cell r="W755" t="str">
            <v/>
          </cell>
          <cell r="X755">
            <v>0</v>
          </cell>
        </row>
        <row r="756">
          <cell r="B756" t="str">
            <v/>
          </cell>
          <cell r="C756">
            <v>0</v>
          </cell>
          <cell r="D756">
            <v>0</v>
          </cell>
          <cell r="E756" t="str">
            <v/>
          </cell>
          <cell r="F756">
            <v>0</v>
          </cell>
          <cell r="G756" t="str">
            <v/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 t="str">
            <v/>
          </cell>
          <cell r="N756">
            <v>0</v>
          </cell>
          <cell r="O756" t="str">
            <v/>
          </cell>
          <cell r="P756" t="str">
            <v/>
          </cell>
          <cell r="Q756">
            <v>0</v>
          </cell>
          <cell r="R756" t="str">
            <v/>
          </cell>
          <cell r="S756">
            <v>0</v>
          </cell>
          <cell r="T756" t="str">
            <v/>
          </cell>
          <cell r="U756" t="str">
            <v/>
          </cell>
          <cell r="V756">
            <v>0</v>
          </cell>
          <cell r="W756" t="str">
            <v/>
          </cell>
          <cell r="X756">
            <v>0</v>
          </cell>
        </row>
        <row r="757">
          <cell r="B757" t="str">
            <v/>
          </cell>
          <cell r="C757">
            <v>0</v>
          </cell>
          <cell r="D757">
            <v>0</v>
          </cell>
          <cell r="E757" t="str">
            <v/>
          </cell>
          <cell r="F757">
            <v>0</v>
          </cell>
          <cell r="G757" t="str">
            <v/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 t="str">
            <v/>
          </cell>
          <cell r="N757">
            <v>0</v>
          </cell>
          <cell r="O757" t="str">
            <v/>
          </cell>
          <cell r="P757" t="str">
            <v/>
          </cell>
          <cell r="Q757">
            <v>0</v>
          </cell>
          <cell r="R757" t="str">
            <v/>
          </cell>
          <cell r="S757">
            <v>0</v>
          </cell>
          <cell r="T757" t="str">
            <v/>
          </cell>
          <cell r="U757" t="str">
            <v/>
          </cell>
          <cell r="V757">
            <v>0</v>
          </cell>
          <cell r="W757" t="str">
            <v/>
          </cell>
          <cell r="X757">
            <v>0</v>
          </cell>
        </row>
        <row r="758">
          <cell r="B758" t="str">
            <v/>
          </cell>
          <cell r="C758">
            <v>0</v>
          </cell>
          <cell r="D758">
            <v>0</v>
          </cell>
          <cell r="E758" t="str">
            <v/>
          </cell>
          <cell r="F758">
            <v>0</v>
          </cell>
          <cell r="G758" t="str">
            <v/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 t="str">
            <v/>
          </cell>
          <cell r="N758">
            <v>0</v>
          </cell>
          <cell r="O758" t="str">
            <v/>
          </cell>
          <cell r="P758" t="str">
            <v/>
          </cell>
          <cell r="Q758">
            <v>0</v>
          </cell>
          <cell r="R758" t="str">
            <v/>
          </cell>
          <cell r="S758">
            <v>0</v>
          </cell>
          <cell r="T758" t="str">
            <v/>
          </cell>
          <cell r="U758" t="str">
            <v/>
          </cell>
          <cell r="V758">
            <v>0</v>
          </cell>
          <cell r="W758" t="str">
            <v/>
          </cell>
          <cell r="X758">
            <v>0</v>
          </cell>
        </row>
        <row r="759">
          <cell r="B759" t="str">
            <v/>
          </cell>
          <cell r="C759">
            <v>0</v>
          </cell>
          <cell r="D759">
            <v>0</v>
          </cell>
          <cell r="E759" t="str">
            <v/>
          </cell>
          <cell r="F759">
            <v>0</v>
          </cell>
          <cell r="G759" t="str">
            <v/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 t="str">
            <v/>
          </cell>
          <cell r="N759">
            <v>0</v>
          </cell>
          <cell r="O759" t="str">
            <v/>
          </cell>
          <cell r="P759" t="str">
            <v/>
          </cell>
          <cell r="Q759">
            <v>0</v>
          </cell>
          <cell r="R759" t="str">
            <v/>
          </cell>
          <cell r="S759">
            <v>0</v>
          </cell>
          <cell r="T759" t="str">
            <v/>
          </cell>
          <cell r="U759" t="str">
            <v/>
          </cell>
          <cell r="V759">
            <v>0</v>
          </cell>
          <cell r="W759" t="str">
            <v/>
          </cell>
          <cell r="X759">
            <v>0</v>
          </cell>
        </row>
        <row r="760">
          <cell r="B760">
            <v>69</v>
          </cell>
          <cell r="C760">
            <v>0</v>
          </cell>
          <cell r="D760" t="str">
            <v/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1</v>
          </cell>
          <cell r="M760">
            <v>3</v>
          </cell>
          <cell r="N760" t="str">
            <v xml:space="preserve"> </v>
          </cell>
          <cell r="O760">
            <v>0</v>
          </cell>
          <cell r="P760">
            <v>4167150295</v>
          </cell>
          <cell r="Q760" t="e">
            <v>#DIV/0!</v>
          </cell>
          <cell r="R760" t="e">
            <v>#DIV/0!</v>
          </cell>
          <cell r="S760" t="e">
            <v>#DIV/0!</v>
          </cell>
          <cell r="T760" t="e">
            <v>#DIV/0!</v>
          </cell>
          <cell r="U760">
            <v>0</v>
          </cell>
          <cell r="V760" t="e">
            <v>#DIV/0!</v>
          </cell>
          <cell r="W760" t="e">
            <v>#DIV/0!</v>
          </cell>
          <cell r="X760" t="e">
            <v>#DIV/0!</v>
          </cell>
        </row>
        <row r="761">
          <cell r="B761" t="str">
            <v/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 t="str">
            <v/>
          </cell>
          <cell r="N761" t="str">
            <v xml:space="preserve"> </v>
          </cell>
          <cell r="O761" t="str">
            <v/>
          </cell>
          <cell r="P761" t="str">
            <v/>
          </cell>
          <cell r="Q761">
            <v>0</v>
          </cell>
          <cell r="R761" t="str">
            <v/>
          </cell>
          <cell r="S761">
            <v>0</v>
          </cell>
          <cell r="T761" t="str">
            <v/>
          </cell>
          <cell r="U761" t="str">
            <v/>
          </cell>
          <cell r="V761">
            <v>0</v>
          </cell>
          <cell r="W761" t="str">
            <v/>
          </cell>
          <cell r="X761">
            <v>0</v>
          </cell>
        </row>
        <row r="762">
          <cell r="B762" t="str">
            <v/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 t="str">
            <v/>
          </cell>
          <cell r="N762" t="str">
            <v xml:space="preserve"> </v>
          </cell>
          <cell r="O762" t="str">
            <v/>
          </cell>
          <cell r="P762" t="str">
            <v/>
          </cell>
          <cell r="Q762">
            <v>0</v>
          </cell>
          <cell r="R762" t="str">
            <v/>
          </cell>
          <cell r="S762">
            <v>0</v>
          </cell>
          <cell r="T762" t="str">
            <v/>
          </cell>
          <cell r="U762" t="str">
            <v/>
          </cell>
          <cell r="V762">
            <v>0</v>
          </cell>
          <cell r="W762" t="str">
            <v/>
          </cell>
          <cell r="X762">
            <v>0</v>
          </cell>
        </row>
        <row r="763">
          <cell r="B763" t="str">
            <v/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 t="str">
            <v/>
          </cell>
          <cell r="N763">
            <v>0</v>
          </cell>
          <cell r="O763" t="str">
            <v/>
          </cell>
          <cell r="P763" t="str">
            <v/>
          </cell>
          <cell r="Q763">
            <v>0</v>
          </cell>
          <cell r="R763" t="str">
            <v/>
          </cell>
          <cell r="S763">
            <v>0</v>
          </cell>
          <cell r="T763" t="str">
            <v/>
          </cell>
          <cell r="U763" t="str">
            <v/>
          </cell>
          <cell r="V763">
            <v>0</v>
          </cell>
          <cell r="W763" t="str">
            <v/>
          </cell>
          <cell r="X763">
            <v>0</v>
          </cell>
        </row>
        <row r="764">
          <cell r="B764" t="str">
            <v/>
          </cell>
          <cell r="C764">
            <v>0</v>
          </cell>
          <cell r="D764">
            <v>0</v>
          </cell>
          <cell r="E764" t="str">
            <v/>
          </cell>
          <cell r="F764">
            <v>0</v>
          </cell>
          <cell r="G764" t="str">
            <v/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 t="str">
            <v/>
          </cell>
          <cell r="N764">
            <v>0</v>
          </cell>
          <cell r="O764" t="str">
            <v/>
          </cell>
          <cell r="P764" t="str">
            <v/>
          </cell>
          <cell r="Q764">
            <v>0</v>
          </cell>
          <cell r="R764" t="str">
            <v/>
          </cell>
          <cell r="S764">
            <v>0</v>
          </cell>
          <cell r="T764" t="str">
            <v/>
          </cell>
          <cell r="U764" t="str">
            <v/>
          </cell>
          <cell r="V764">
            <v>0</v>
          </cell>
          <cell r="W764" t="str">
            <v/>
          </cell>
          <cell r="X764">
            <v>0</v>
          </cell>
        </row>
        <row r="765">
          <cell r="B765" t="str">
            <v/>
          </cell>
          <cell r="C765">
            <v>0</v>
          </cell>
          <cell r="D765">
            <v>0</v>
          </cell>
          <cell r="E765" t="str">
            <v/>
          </cell>
          <cell r="F765">
            <v>0</v>
          </cell>
          <cell r="G765" t="str">
            <v/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 t="str">
            <v/>
          </cell>
          <cell r="N765">
            <v>0</v>
          </cell>
          <cell r="O765" t="str">
            <v/>
          </cell>
          <cell r="P765" t="str">
            <v/>
          </cell>
          <cell r="Q765">
            <v>0</v>
          </cell>
          <cell r="R765" t="str">
            <v/>
          </cell>
          <cell r="S765">
            <v>0</v>
          </cell>
          <cell r="T765" t="str">
            <v/>
          </cell>
          <cell r="U765" t="str">
            <v/>
          </cell>
          <cell r="V765">
            <v>0</v>
          </cell>
          <cell r="W765" t="str">
            <v/>
          </cell>
          <cell r="X765">
            <v>0</v>
          </cell>
        </row>
        <row r="766">
          <cell r="B766" t="str">
            <v/>
          </cell>
          <cell r="C766">
            <v>0</v>
          </cell>
          <cell r="D766">
            <v>0</v>
          </cell>
          <cell r="E766" t="str">
            <v/>
          </cell>
          <cell r="F766">
            <v>0</v>
          </cell>
          <cell r="G766" t="str">
            <v/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 t="str">
            <v/>
          </cell>
          <cell r="N766">
            <v>0</v>
          </cell>
          <cell r="O766" t="str">
            <v/>
          </cell>
          <cell r="P766" t="str">
            <v/>
          </cell>
          <cell r="Q766">
            <v>0</v>
          </cell>
          <cell r="R766" t="str">
            <v/>
          </cell>
          <cell r="S766">
            <v>0</v>
          </cell>
          <cell r="T766" t="str">
            <v/>
          </cell>
          <cell r="U766" t="str">
            <v/>
          </cell>
          <cell r="V766">
            <v>0</v>
          </cell>
          <cell r="W766" t="str">
            <v/>
          </cell>
          <cell r="X766">
            <v>0</v>
          </cell>
        </row>
        <row r="767">
          <cell r="B767" t="str">
            <v/>
          </cell>
          <cell r="C767">
            <v>0</v>
          </cell>
          <cell r="D767">
            <v>0</v>
          </cell>
          <cell r="E767" t="str">
            <v/>
          </cell>
          <cell r="F767">
            <v>0</v>
          </cell>
          <cell r="G767" t="str">
            <v/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 t="str">
            <v/>
          </cell>
          <cell r="N767">
            <v>0</v>
          </cell>
          <cell r="O767" t="str">
            <v/>
          </cell>
          <cell r="P767" t="str">
            <v/>
          </cell>
          <cell r="Q767">
            <v>0</v>
          </cell>
          <cell r="R767" t="str">
            <v/>
          </cell>
          <cell r="S767">
            <v>0</v>
          </cell>
          <cell r="T767" t="str">
            <v/>
          </cell>
          <cell r="U767" t="str">
            <v/>
          </cell>
          <cell r="V767">
            <v>0</v>
          </cell>
          <cell r="W767" t="str">
            <v/>
          </cell>
          <cell r="X767">
            <v>0</v>
          </cell>
        </row>
        <row r="768">
          <cell r="B768" t="str">
            <v/>
          </cell>
          <cell r="C768">
            <v>0</v>
          </cell>
          <cell r="D768">
            <v>0</v>
          </cell>
          <cell r="E768" t="str">
            <v/>
          </cell>
          <cell r="F768">
            <v>0</v>
          </cell>
          <cell r="G768" t="str">
            <v/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 t="str">
            <v/>
          </cell>
          <cell r="N768">
            <v>0</v>
          </cell>
          <cell r="O768" t="str">
            <v/>
          </cell>
          <cell r="P768" t="str">
            <v/>
          </cell>
          <cell r="Q768">
            <v>0</v>
          </cell>
          <cell r="R768" t="str">
            <v/>
          </cell>
          <cell r="S768">
            <v>0</v>
          </cell>
          <cell r="T768" t="str">
            <v/>
          </cell>
          <cell r="U768" t="str">
            <v/>
          </cell>
          <cell r="V768">
            <v>0</v>
          </cell>
          <cell r="W768" t="str">
            <v/>
          </cell>
          <cell r="X768">
            <v>0</v>
          </cell>
        </row>
        <row r="769">
          <cell r="B769" t="str">
            <v/>
          </cell>
          <cell r="C769">
            <v>0</v>
          </cell>
          <cell r="D769">
            <v>0</v>
          </cell>
          <cell r="E769" t="str">
            <v/>
          </cell>
          <cell r="F769">
            <v>0</v>
          </cell>
          <cell r="G769" t="str">
            <v/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 t="str">
            <v/>
          </cell>
          <cell r="N769">
            <v>0</v>
          </cell>
          <cell r="O769" t="str">
            <v/>
          </cell>
          <cell r="P769" t="str">
            <v/>
          </cell>
          <cell r="Q769">
            <v>0</v>
          </cell>
          <cell r="R769" t="str">
            <v/>
          </cell>
          <cell r="S769">
            <v>0</v>
          </cell>
          <cell r="T769" t="str">
            <v/>
          </cell>
          <cell r="U769" t="str">
            <v/>
          </cell>
          <cell r="V769">
            <v>0</v>
          </cell>
          <cell r="W769" t="str">
            <v/>
          </cell>
          <cell r="X769">
            <v>0</v>
          </cell>
        </row>
        <row r="770">
          <cell r="B770" t="str">
            <v/>
          </cell>
          <cell r="C770">
            <v>0</v>
          </cell>
          <cell r="D770">
            <v>0</v>
          </cell>
          <cell r="E770" t="str">
            <v/>
          </cell>
          <cell r="F770">
            <v>0</v>
          </cell>
          <cell r="G770" t="str">
            <v/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 t="str">
            <v/>
          </cell>
          <cell r="N770">
            <v>0</v>
          </cell>
          <cell r="O770" t="str">
            <v/>
          </cell>
          <cell r="P770" t="str">
            <v/>
          </cell>
          <cell r="Q770">
            <v>0</v>
          </cell>
          <cell r="R770" t="str">
            <v/>
          </cell>
          <cell r="S770">
            <v>0</v>
          </cell>
          <cell r="T770" t="str">
            <v/>
          </cell>
          <cell r="U770" t="str">
            <v/>
          </cell>
          <cell r="V770">
            <v>0</v>
          </cell>
          <cell r="W770" t="str">
            <v/>
          </cell>
          <cell r="X770">
            <v>0</v>
          </cell>
        </row>
        <row r="771">
          <cell r="B771">
            <v>70</v>
          </cell>
          <cell r="C771">
            <v>0</v>
          </cell>
          <cell r="D771" t="str">
            <v/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1</v>
          </cell>
          <cell r="M771">
            <v>3</v>
          </cell>
          <cell r="N771" t="str">
            <v xml:space="preserve"> </v>
          </cell>
          <cell r="O771">
            <v>0</v>
          </cell>
          <cell r="P771">
            <v>4167150295</v>
          </cell>
          <cell r="Q771" t="e">
            <v>#DIV/0!</v>
          </cell>
          <cell r="R771" t="e">
            <v>#DIV/0!</v>
          </cell>
          <cell r="S771" t="e">
            <v>#DIV/0!</v>
          </cell>
          <cell r="T771" t="e">
            <v>#DIV/0!</v>
          </cell>
          <cell r="U771">
            <v>0</v>
          </cell>
          <cell r="V771" t="e">
            <v>#DIV/0!</v>
          </cell>
          <cell r="W771" t="e">
            <v>#DIV/0!</v>
          </cell>
          <cell r="X771" t="e">
            <v>#DIV/0!</v>
          </cell>
        </row>
        <row r="772">
          <cell r="B772" t="str">
            <v/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 t="str">
            <v/>
          </cell>
          <cell r="N772" t="str">
            <v xml:space="preserve"> </v>
          </cell>
          <cell r="O772" t="str">
            <v/>
          </cell>
          <cell r="P772" t="str">
            <v/>
          </cell>
          <cell r="Q772">
            <v>0</v>
          </cell>
          <cell r="R772" t="str">
            <v/>
          </cell>
          <cell r="S772">
            <v>0</v>
          </cell>
          <cell r="T772" t="str">
            <v/>
          </cell>
          <cell r="U772" t="str">
            <v/>
          </cell>
          <cell r="V772">
            <v>0</v>
          </cell>
          <cell r="W772" t="str">
            <v/>
          </cell>
          <cell r="X772">
            <v>0</v>
          </cell>
        </row>
        <row r="773">
          <cell r="B773" t="str">
            <v/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 t="str">
            <v/>
          </cell>
          <cell r="N773" t="str">
            <v xml:space="preserve"> </v>
          </cell>
          <cell r="O773" t="str">
            <v/>
          </cell>
          <cell r="P773" t="str">
            <v/>
          </cell>
          <cell r="Q773">
            <v>0</v>
          </cell>
          <cell r="R773" t="str">
            <v/>
          </cell>
          <cell r="S773">
            <v>0</v>
          </cell>
          <cell r="T773" t="str">
            <v/>
          </cell>
          <cell r="U773" t="str">
            <v/>
          </cell>
          <cell r="V773">
            <v>0</v>
          </cell>
          <cell r="W773" t="str">
            <v/>
          </cell>
          <cell r="X773">
            <v>0</v>
          </cell>
        </row>
        <row r="774">
          <cell r="B774" t="str">
            <v/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 t="str">
            <v/>
          </cell>
          <cell r="N774">
            <v>0</v>
          </cell>
          <cell r="O774" t="str">
            <v/>
          </cell>
          <cell r="P774" t="str">
            <v/>
          </cell>
          <cell r="Q774">
            <v>0</v>
          </cell>
          <cell r="R774" t="str">
            <v/>
          </cell>
          <cell r="S774">
            <v>0</v>
          </cell>
          <cell r="T774" t="str">
            <v/>
          </cell>
          <cell r="U774" t="str">
            <v/>
          </cell>
          <cell r="V774">
            <v>0</v>
          </cell>
          <cell r="W774" t="str">
            <v/>
          </cell>
          <cell r="X774">
            <v>0</v>
          </cell>
        </row>
        <row r="775">
          <cell r="B775" t="str">
            <v/>
          </cell>
          <cell r="C775">
            <v>0</v>
          </cell>
          <cell r="D775">
            <v>0</v>
          </cell>
          <cell r="E775" t="str">
            <v/>
          </cell>
          <cell r="F775">
            <v>0</v>
          </cell>
          <cell r="G775" t="str">
            <v/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 t="str">
            <v/>
          </cell>
          <cell r="N775">
            <v>0</v>
          </cell>
          <cell r="O775" t="str">
            <v/>
          </cell>
          <cell r="P775" t="str">
            <v/>
          </cell>
          <cell r="Q775">
            <v>0</v>
          </cell>
          <cell r="R775" t="str">
            <v/>
          </cell>
          <cell r="S775">
            <v>0</v>
          </cell>
          <cell r="T775" t="str">
            <v/>
          </cell>
          <cell r="U775" t="str">
            <v/>
          </cell>
          <cell r="V775">
            <v>0</v>
          </cell>
          <cell r="W775" t="str">
            <v/>
          </cell>
          <cell r="X775">
            <v>0</v>
          </cell>
        </row>
        <row r="776">
          <cell r="B776" t="str">
            <v/>
          </cell>
          <cell r="C776">
            <v>0</v>
          </cell>
          <cell r="D776">
            <v>0</v>
          </cell>
          <cell r="E776" t="str">
            <v/>
          </cell>
          <cell r="F776">
            <v>0</v>
          </cell>
          <cell r="G776" t="str">
            <v/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 t="str">
            <v/>
          </cell>
          <cell r="N776">
            <v>0</v>
          </cell>
          <cell r="O776" t="str">
            <v/>
          </cell>
          <cell r="P776" t="str">
            <v/>
          </cell>
          <cell r="Q776">
            <v>0</v>
          </cell>
          <cell r="R776" t="str">
            <v/>
          </cell>
          <cell r="S776">
            <v>0</v>
          </cell>
          <cell r="T776" t="str">
            <v/>
          </cell>
          <cell r="U776" t="str">
            <v/>
          </cell>
          <cell r="V776">
            <v>0</v>
          </cell>
          <cell r="W776" t="str">
            <v/>
          </cell>
          <cell r="X776">
            <v>0</v>
          </cell>
        </row>
        <row r="777">
          <cell r="B777" t="str">
            <v/>
          </cell>
          <cell r="C777">
            <v>0</v>
          </cell>
          <cell r="D777">
            <v>0</v>
          </cell>
          <cell r="E777" t="str">
            <v/>
          </cell>
          <cell r="F777">
            <v>0</v>
          </cell>
          <cell r="G777" t="str">
            <v/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 t="str">
            <v/>
          </cell>
          <cell r="N777">
            <v>0</v>
          </cell>
          <cell r="O777" t="str">
            <v/>
          </cell>
          <cell r="P777" t="str">
            <v/>
          </cell>
          <cell r="Q777">
            <v>0</v>
          </cell>
          <cell r="R777" t="str">
            <v/>
          </cell>
          <cell r="S777">
            <v>0</v>
          </cell>
          <cell r="T777" t="str">
            <v/>
          </cell>
          <cell r="U777" t="str">
            <v/>
          </cell>
          <cell r="V777">
            <v>0</v>
          </cell>
          <cell r="W777" t="str">
            <v/>
          </cell>
          <cell r="X777">
            <v>0</v>
          </cell>
        </row>
        <row r="778">
          <cell r="B778" t="str">
            <v/>
          </cell>
          <cell r="C778">
            <v>0</v>
          </cell>
          <cell r="D778">
            <v>0</v>
          </cell>
          <cell r="E778" t="str">
            <v/>
          </cell>
          <cell r="F778">
            <v>0</v>
          </cell>
          <cell r="G778" t="str">
            <v/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 t="str">
            <v/>
          </cell>
          <cell r="N778">
            <v>0</v>
          </cell>
          <cell r="O778" t="str">
            <v/>
          </cell>
          <cell r="P778" t="str">
            <v/>
          </cell>
          <cell r="Q778">
            <v>0</v>
          </cell>
          <cell r="R778" t="str">
            <v/>
          </cell>
          <cell r="S778">
            <v>0</v>
          </cell>
          <cell r="T778" t="str">
            <v/>
          </cell>
          <cell r="U778" t="str">
            <v/>
          </cell>
          <cell r="V778">
            <v>0</v>
          </cell>
          <cell r="W778" t="str">
            <v/>
          </cell>
          <cell r="X778">
            <v>0</v>
          </cell>
        </row>
        <row r="779">
          <cell r="B779" t="str">
            <v/>
          </cell>
          <cell r="C779">
            <v>0</v>
          </cell>
          <cell r="D779">
            <v>0</v>
          </cell>
          <cell r="E779" t="str">
            <v/>
          </cell>
          <cell r="F779">
            <v>0</v>
          </cell>
          <cell r="G779" t="str">
            <v/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 t="str">
            <v/>
          </cell>
          <cell r="N779">
            <v>0</v>
          </cell>
          <cell r="O779" t="str">
            <v/>
          </cell>
          <cell r="P779" t="str">
            <v/>
          </cell>
          <cell r="Q779">
            <v>0</v>
          </cell>
          <cell r="R779" t="str">
            <v/>
          </cell>
          <cell r="S779">
            <v>0</v>
          </cell>
          <cell r="T779" t="str">
            <v/>
          </cell>
          <cell r="U779" t="str">
            <v/>
          </cell>
          <cell r="V779">
            <v>0</v>
          </cell>
          <cell r="W779" t="str">
            <v/>
          </cell>
          <cell r="X779">
            <v>0</v>
          </cell>
        </row>
        <row r="780">
          <cell r="B780" t="str">
            <v/>
          </cell>
          <cell r="C780">
            <v>0</v>
          </cell>
          <cell r="D780">
            <v>0</v>
          </cell>
          <cell r="E780" t="str">
            <v/>
          </cell>
          <cell r="F780">
            <v>0</v>
          </cell>
          <cell r="G780" t="str">
            <v/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 t="str">
            <v/>
          </cell>
          <cell r="N780">
            <v>0</v>
          </cell>
          <cell r="O780" t="str">
            <v/>
          </cell>
          <cell r="P780" t="str">
            <v/>
          </cell>
          <cell r="Q780">
            <v>0</v>
          </cell>
          <cell r="R780" t="str">
            <v/>
          </cell>
          <cell r="S780">
            <v>0</v>
          </cell>
          <cell r="T780" t="str">
            <v/>
          </cell>
          <cell r="U780" t="str">
            <v/>
          </cell>
          <cell r="V780">
            <v>0</v>
          </cell>
          <cell r="W780" t="str">
            <v/>
          </cell>
          <cell r="X780">
            <v>0</v>
          </cell>
        </row>
        <row r="781">
          <cell r="B781" t="str">
            <v/>
          </cell>
          <cell r="C781">
            <v>0</v>
          </cell>
          <cell r="D781">
            <v>0</v>
          </cell>
          <cell r="E781" t="str">
            <v/>
          </cell>
          <cell r="F781">
            <v>0</v>
          </cell>
          <cell r="G781" t="str">
            <v/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 t="str">
            <v/>
          </cell>
          <cell r="N781">
            <v>0</v>
          </cell>
          <cell r="O781" t="str">
            <v/>
          </cell>
          <cell r="P781" t="str">
            <v/>
          </cell>
          <cell r="Q781">
            <v>0</v>
          </cell>
          <cell r="R781" t="str">
            <v/>
          </cell>
          <cell r="S781">
            <v>0</v>
          </cell>
          <cell r="T781" t="str">
            <v/>
          </cell>
          <cell r="U781" t="str">
            <v/>
          </cell>
          <cell r="V781">
            <v>0</v>
          </cell>
          <cell r="W781" t="str">
            <v/>
          </cell>
          <cell r="X781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CR"/>
      <sheetName val="EXPER.GRAL"/>
      <sheetName val="RESUMEN EXPERIENCIA"/>
      <sheetName val="CAP. ORGANIZACION"/>
      <sheetName val="EVALUACION TECNICA"/>
      <sheetName val="Capacidad Financiera"/>
      <sheetName val="Resultado Evaluación"/>
      <sheetName val="FACTOR DE CALIDAD"/>
      <sheetName val="RESUMEN FACTOR CALIDAD"/>
      <sheetName val="SMLM"/>
      <sheetName val="APOYO INDUSTRIA NACIONAL"/>
      <sheetName val="RESUMEN APOYO INDUSTRIA NAC."/>
      <sheetName val="SALARIOS"/>
    </sheetNames>
    <sheetDataSet>
      <sheetData sheetId="0">
        <row r="2">
          <cell r="B2" t="str">
            <v>TERRITORIAL NORTE DE SANTANDER</v>
          </cell>
        </row>
      </sheetData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H14">
            <v>496900</v>
          </cell>
        </row>
      </sheetData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KRC"/>
      <sheetName val="EXPERIENCIA"/>
      <sheetName val="RESUMEN-M1"/>
      <sheetName val="Fac.Cal-M1"/>
      <sheetName val="RESUMEN-Fac.Cal"/>
      <sheetName val="DATOS"/>
      <sheetName val="LISTAS"/>
      <sheetName val="SMLM"/>
    </sheetNames>
    <sheetDataSet>
      <sheetData sheetId="0" refreshError="1"/>
      <sheetData sheetId="1" refreshError="1"/>
      <sheetData sheetId="2" refreshError="1"/>
      <sheetData sheetId="3" refreshError="1">
        <row r="14">
          <cell r="P14">
            <v>0.6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B2" t="str">
            <v>DIRECCIÓN GENERAL - OFICINA DE PREVENCIÓN Y ATENCIÓN DE EMERGENCIAS</v>
          </cell>
          <cell r="D2" t="str">
            <v>COMO CONSTRUCTOR</v>
          </cell>
          <cell r="E2" t="str">
            <v>PENDIENTE</v>
          </cell>
        </row>
        <row r="3">
          <cell r="D3" t="str">
            <v>COMO CONSULTOR</v>
          </cell>
        </row>
        <row r="4">
          <cell r="D4" t="str">
            <v>COMO PROVEDOR</v>
          </cell>
        </row>
      </sheetData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ONENTES"/>
      <sheetName val="REQUISITOS HABILITANTES"/>
      <sheetName val="FORMULARIO No 2A PFM"/>
      <sheetName val="EXPERIENCIA"/>
      <sheetName val="RESUMEN"/>
      <sheetName val="SALARIOS"/>
    </sheetNames>
    <sheetDataSet>
      <sheetData sheetId="0">
        <row r="13">
          <cell r="A13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"/>
  <sheetViews>
    <sheetView view="pageBreakPreview" zoomScale="60" zoomScaleNormal="100" workbookViewId="0">
      <selection activeCell="E9" sqref="E9"/>
    </sheetView>
  </sheetViews>
  <sheetFormatPr baseColWidth="10" defaultRowHeight="13.2"/>
  <cols>
    <col min="1" max="1" width="6" customWidth="1"/>
    <col min="2" max="2" width="27.109375" customWidth="1"/>
    <col min="3" max="3" width="31.5546875" customWidth="1"/>
    <col min="4" max="4" width="18" customWidth="1"/>
    <col min="5" max="5" width="24.33203125" customWidth="1"/>
    <col min="6" max="6" width="24.88671875" customWidth="1"/>
    <col min="7" max="7" width="56.6640625" customWidth="1"/>
  </cols>
  <sheetData>
    <row r="2" spans="1:7" ht="15.6">
      <c r="B2" s="214" t="s">
        <v>118</v>
      </c>
    </row>
    <row r="3" spans="1:7" s="138" customFormat="1" ht="31.2">
      <c r="A3" s="263" t="s">
        <v>44</v>
      </c>
      <c r="B3" s="263" t="s">
        <v>112</v>
      </c>
      <c r="C3" s="263" t="s">
        <v>36</v>
      </c>
      <c r="D3" s="263" t="s">
        <v>113</v>
      </c>
      <c r="E3" s="263" t="s">
        <v>114</v>
      </c>
      <c r="F3" s="263" t="s">
        <v>115</v>
      </c>
      <c r="G3" s="263" t="s">
        <v>116</v>
      </c>
    </row>
    <row r="4" spans="1:7" s="138" customFormat="1" ht="121.5" customHeight="1">
      <c r="A4" s="248">
        <v>1</v>
      </c>
      <c r="B4" s="264" t="s">
        <v>148</v>
      </c>
      <c r="C4" s="265" t="s">
        <v>149</v>
      </c>
      <c r="D4" s="265" t="s">
        <v>150</v>
      </c>
      <c r="E4" s="266">
        <v>45163.655555555553</v>
      </c>
      <c r="F4" s="308" t="s">
        <v>151</v>
      </c>
      <c r="G4" s="137"/>
    </row>
    <row r="5" spans="1:7" s="138" customFormat="1" ht="53.25" customHeight="1">
      <c r="A5" s="248">
        <v>2</v>
      </c>
      <c r="B5" s="264" t="s">
        <v>152</v>
      </c>
      <c r="C5" s="265" t="s">
        <v>153</v>
      </c>
      <c r="D5" s="265" t="s">
        <v>150</v>
      </c>
      <c r="E5" s="266">
        <v>45163.602777777778</v>
      </c>
      <c r="F5" s="308" t="s">
        <v>154</v>
      </c>
      <c r="G5" s="137"/>
    </row>
    <row r="6" spans="1:7" s="138" customFormat="1" ht="30">
      <c r="A6" s="248">
        <v>3</v>
      </c>
      <c r="B6" s="264" t="s">
        <v>155</v>
      </c>
      <c r="C6" s="265" t="s">
        <v>156</v>
      </c>
      <c r="D6" s="265" t="s">
        <v>150</v>
      </c>
      <c r="E6" s="266">
        <v>45163.593055555553</v>
      </c>
      <c r="F6" s="308" t="s">
        <v>157</v>
      </c>
      <c r="G6" s="137"/>
    </row>
    <row r="7" spans="1:7" s="138" customFormat="1" ht="30">
      <c r="A7" s="248">
        <v>4</v>
      </c>
      <c r="B7" s="264" t="s">
        <v>158</v>
      </c>
      <c r="C7" s="265" t="s">
        <v>159</v>
      </c>
      <c r="D7" s="265" t="s">
        <v>150</v>
      </c>
      <c r="E7" s="266">
        <v>45163.575694444444</v>
      </c>
      <c r="F7" s="308" t="s">
        <v>160</v>
      </c>
      <c r="G7" s="137"/>
    </row>
    <row r="8" spans="1:7" ht="58.5" customHeight="1">
      <c r="A8" s="302"/>
      <c r="B8" s="303"/>
      <c r="C8" s="304"/>
      <c r="D8" s="304"/>
      <c r="E8" s="305"/>
      <c r="F8" s="306"/>
      <c r="G8" s="307"/>
    </row>
    <row r="9" spans="1:7" ht="87.75" customHeight="1">
      <c r="A9" s="248"/>
      <c r="B9" s="264"/>
      <c r="C9" s="265"/>
      <c r="D9" s="265"/>
      <c r="E9" s="266"/>
      <c r="F9" s="267"/>
      <c r="G9" s="294"/>
    </row>
    <row r="10" spans="1:7">
      <c r="B10" s="257"/>
    </row>
    <row r="20" spans="5:5">
      <c r="E20" t="s">
        <v>147</v>
      </c>
    </row>
  </sheetData>
  <pageMargins left="0.7" right="0.7" top="0.75" bottom="0.75" header="0.3" footer="0.3"/>
  <pageSetup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"/>
  <sheetViews>
    <sheetView view="pageBreakPreview" zoomScale="60" zoomScaleNormal="100" workbookViewId="0">
      <selection activeCell="I6" sqref="I6"/>
    </sheetView>
  </sheetViews>
  <sheetFormatPr baseColWidth="10" defaultRowHeight="13.2"/>
  <cols>
    <col min="1" max="1" width="6.6640625" customWidth="1"/>
    <col min="2" max="2" width="20.44140625" customWidth="1"/>
    <col min="3" max="3" width="6.6640625" customWidth="1"/>
    <col min="4" max="4" width="12.33203125" customWidth="1"/>
    <col min="5" max="5" width="24.6640625" customWidth="1"/>
    <col min="6" max="7" width="17.88671875" customWidth="1"/>
    <col min="8" max="8" width="21.6640625" customWidth="1"/>
    <col min="9" max="9" width="60" customWidth="1"/>
    <col min="10" max="10" width="16.5546875" customWidth="1"/>
    <col min="11" max="11" width="17.109375" customWidth="1"/>
  </cols>
  <sheetData>
    <row r="1" spans="1:11" s="138" customFormat="1" ht="27.75" customHeight="1" thickBot="1">
      <c r="B1" s="138" t="s">
        <v>119</v>
      </c>
    </row>
    <row r="2" spans="1:11" s="138" customFormat="1" ht="78">
      <c r="A2" s="139" t="s">
        <v>105</v>
      </c>
      <c r="B2" s="139" t="s">
        <v>106</v>
      </c>
      <c r="C2" s="139" t="s">
        <v>107</v>
      </c>
      <c r="D2" s="139" t="s">
        <v>108</v>
      </c>
      <c r="E2" s="139" t="s">
        <v>109</v>
      </c>
      <c r="F2" s="167" t="s">
        <v>101</v>
      </c>
      <c r="G2" s="277" t="s">
        <v>137</v>
      </c>
      <c r="H2" s="278" t="s">
        <v>136</v>
      </c>
      <c r="I2" s="168" t="s">
        <v>110</v>
      </c>
    </row>
    <row r="3" spans="1:11" s="142" customFormat="1" ht="115.5" customHeight="1">
      <c r="A3" s="144">
        <v>1</v>
      </c>
      <c r="B3" s="248" t="s">
        <v>149</v>
      </c>
      <c r="C3" s="140">
        <v>100</v>
      </c>
      <c r="D3" s="144" t="s">
        <v>55</v>
      </c>
      <c r="E3" s="141">
        <v>45163.655555555553</v>
      </c>
      <c r="F3" s="275">
        <v>98900841</v>
      </c>
      <c r="G3" s="279">
        <f>+'Revision económica'!J29</f>
        <v>98183346.598917276</v>
      </c>
      <c r="H3" s="280">
        <f>+'Revision económica'!J31</f>
        <v>98900841</v>
      </c>
      <c r="I3" s="137"/>
      <c r="K3" s="143"/>
    </row>
    <row r="4" spans="1:11" s="142" customFormat="1" ht="101.25" customHeight="1">
      <c r="A4" s="144">
        <v>2</v>
      </c>
      <c r="B4" s="248" t="s">
        <v>153</v>
      </c>
      <c r="C4" s="140">
        <v>100</v>
      </c>
      <c r="D4" s="144" t="s">
        <v>55</v>
      </c>
      <c r="E4" s="141">
        <v>45163.602777777778</v>
      </c>
      <c r="F4" s="275">
        <v>91999745</v>
      </c>
      <c r="G4" s="279">
        <f>+'Revision económica'!L29</f>
        <v>91332317</v>
      </c>
      <c r="H4" s="280">
        <f>+'Revision económica'!L31</f>
        <v>91999745</v>
      </c>
      <c r="I4" s="276"/>
      <c r="K4" s="143"/>
    </row>
    <row r="5" spans="1:11" ht="95.25" customHeight="1">
      <c r="A5" s="144">
        <v>3</v>
      </c>
      <c r="B5" s="248" t="s">
        <v>156</v>
      </c>
      <c r="C5" s="140">
        <v>100</v>
      </c>
      <c r="D5" s="144" t="s">
        <v>55</v>
      </c>
      <c r="E5" s="141">
        <v>45163.593055555553</v>
      </c>
      <c r="F5" s="275">
        <v>87716076.840000004</v>
      </c>
      <c r="G5" s="279">
        <f>+'Revision económica'!N29</f>
        <v>87079725</v>
      </c>
      <c r="H5" s="280">
        <f>+'Revision económica'!N31</f>
        <v>87716077</v>
      </c>
      <c r="I5" s="276"/>
      <c r="K5" s="118"/>
    </row>
    <row r="6" spans="1:11" ht="95.25" customHeight="1">
      <c r="A6" s="144">
        <v>4</v>
      </c>
      <c r="B6" s="248" t="s">
        <v>159</v>
      </c>
      <c r="C6" s="140">
        <v>100</v>
      </c>
      <c r="D6" s="144" t="s">
        <v>55</v>
      </c>
      <c r="E6" s="141">
        <v>45163.575694444444</v>
      </c>
      <c r="F6" s="275">
        <v>97130374.530000001</v>
      </c>
      <c r="G6" s="279">
        <f>+'Revision económica'!P29</f>
        <v>96425725</v>
      </c>
      <c r="H6" s="280">
        <f>+'Revision económica'!P31</f>
        <v>97130375</v>
      </c>
      <c r="I6" s="276"/>
      <c r="K6" s="118"/>
    </row>
    <row r="7" spans="1:11" ht="95.25" customHeight="1">
      <c r="A7" s="285"/>
      <c r="B7" s="286"/>
      <c r="C7" s="287"/>
      <c r="D7" s="285"/>
      <c r="E7" s="288"/>
      <c r="F7" s="289"/>
      <c r="G7" s="290"/>
      <c r="H7" s="291"/>
      <c r="I7" s="292"/>
      <c r="K7" s="118"/>
    </row>
    <row r="8" spans="1:11" ht="15">
      <c r="A8" s="144"/>
      <c r="B8" s="248"/>
      <c r="C8" s="140"/>
      <c r="D8" s="144"/>
      <c r="E8" s="141"/>
      <c r="F8" s="293"/>
      <c r="G8" s="151"/>
      <c r="H8" s="151"/>
      <c r="I8" s="151"/>
    </row>
  </sheetData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2"/>
  <sheetViews>
    <sheetView tabSelected="1" view="pageBreakPreview" topLeftCell="E20" zoomScale="60" zoomScaleNormal="100" workbookViewId="0">
      <selection activeCell="G315" sqref="G315"/>
    </sheetView>
  </sheetViews>
  <sheetFormatPr baseColWidth="10" defaultRowHeight="13.2"/>
  <cols>
    <col min="3" max="3" width="41.88671875" customWidth="1"/>
    <col min="4" max="5" width="15.6640625" customWidth="1"/>
    <col min="6" max="6" width="19.88671875" customWidth="1"/>
    <col min="7" max="7" width="32.6640625" customWidth="1"/>
    <col min="9" max="9" width="23.44140625" customWidth="1"/>
    <col min="10" max="10" width="32.44140625" customWidth="1"/>
    <col min="11" max="11" width="24" customWidth="1"/>
    <col min="12" max="12" width="26.44140625" customWidth="1"/>
    <col min="13" max="13" width="24.33203125" customWidth="1"/>
    <col min="14" max="14" width="28.109375" customWidth="1"/>
    <col min="15" max="15" width="23" customWidth="1"/>
    <col min="16" max="16" width="26.6640625" customWidth="1"/>
    <col min="17" max="17" width="23" customWidth="1"/>
    <col min="18" max="18" width="26.6640625" customWidth="1"/>
    <col min="19" max="19" width="23" customWidth="1"/>
    <col min="20" max="20" width="26.6640625" customWidth="1"/>
    <col min="21" max="21" width="18.6640625" customWidth="1"/>
    <col min="22" max="22" width="17.5546875" customWidth="1"/>
    <col min="23" max="23" width="15.44140625" customWidth="1"/>
  </cols>
  <sheetData>
    <row r="1" spans="1:20" ht="15.6">
      <c r="A1" s="110" t="s">
        <v>102</v>
      </c>
      <c r="B1" s="110"/>
      <c r="C1" s="110"/>
      <c r="D1" s="110"/>
      <c r="E1" s="110"/>
      <c r="F1" s="110"/>
      <c r="G1" s="110"/>
      <c r="H1" s="110"/>
      <c r="I1" s="108"/>
      <c r="J1" s="108"/>
      <c r="K1" s="108"/>
    </row>
    <row r="2" spans="1:20" ht="15.6">
      <c r="A2" s="127" t="s">
        <v>11</v>
      </c>
      <c r="B2" s="127"/>
      <c r="C2" s="110"/>
      <c r="D2" s="110"/>
      <c r="E2" s="110"/>
      <c r="F2" s="110"/>
      <c r="G2" s="110"/>
      <c r="H2" s="110"/>
      <c r="I2" s="108"/>
      <c r="J2" s="108"/>
      <c r="K2" s="108"/>
    </row>
    <row r="3" spans="1:20" ht="15.6">
      <c r="A3" s="110" t="s">
        <v>75</v>
      </c>
      <c r="B3" s="110"/>
      <c r="C3" s="110"/>
      <c r="D3" s="110"/>
      <c r="E3" s="110"/>
      <c r="F3" s="110"/>
      <c r="G3" s="110"/>
      <c r="H3" s="110"/>
      <c r="I3" s="108"/>
      <c r="J3" s="108"/>
      <c r="K3" s="108"/>
    </row>
    <row r="4" spans="1:20" ht="15.6">
      <c r="A4" s="107"/>
      <c r="B4" s="107"/>
      <c r="C4" s="107"/>
      <c r="D4" s="107"/>
      <c r="E4" s="107"/>
      <c r="F4" s="107"/>
      <c r="G4" s="107"/>
      <c r="H4" s="107"/>
      <c r="I4" s="108"/>
      <c r="J4" s="109"/>
      <c r="K4" s="108"/>
    </row>
    <row r="5" spans="1:20" ht="15.6">
      <c r="A5" s="110" t="str">
        <f>+PROPONENTE!A6</f>
        <v>INVITACION A PÚBLICA No. IP-DT-CAS-012-2023</v>
      </c>
      <c r="B5" s="110"/>
      <c r="C5" s="110"/>
      <c r="D5" s="110"/>
      <c r="E5" s="110"/>
      <c r="F5" s="110"/>
      <c r="G5" s="110"/>
      <c r="H5" s="110"/>
      <c r="I5" s="108"/>
      <c r="J5" s="108"/>
      <c r="K5" s="108"/>
    </row>
    <row r="6" spans="1:20" ht="29.25" customHeight="1">
      <c r="A6" s="110" t="str">
        <f>+PROPONENTE!A8</f>
        <v>OBJETO: CONSTRUCCION DE OBRAS DE SEÑALIZACION PARA LA SEGURIDAD VIAL EN LA VÍA CON CÓDIGO 6512 MONTERREY - YOPAL, A CARGO DEL INSTITUTO NACIONAL DE VÍAS EN JURISDICCION DE LA TERRITORIAL CASANARE</v>
      </c>
      <c r="B6" s="110"/>
      <c r="C6" s="110"/>
      <c r="D6" s="110"/>
      <c r="E6" s="110"/>
      <c r="F6" s="110"/>
      <c r="G6" s="110"/>
      <c r="H6" s="110"/>
      <c r="I6" s="108"/>
      <c r="J6" s="108"/>
      <c r="K6" s="108"/>
    </row>
    <row r="7" spans="1:20" ht="15.6">
      <c r="A7" s="114"/>
      <c r="B7" s="114"/>
      <c r="C7" s="114"/>
      <c r="D7" s="114"/>
      <c r="E7" s="114"/>
      <c r="F7" s="114"/>
      <c r="G7" s="114"/>
      <c r="H7" s="114"/>
      <c r="I7" s="108"/>
      <c r="J7" s="108"/>
      <c r="K7" s="108"/>
    </row>
    <row r="8" spans="1:20" ht="21">
      <c r="A8" s="113" t="s">
        <v>104</v>
      </c>
      <c r="B8" s="113"/>
      <c r="C8" s="113"/>
      <c r="D8" s="113"/>
      <c r="E8" s="113"/>
      <c r="F8" s="113"/>
      <c r="G8" s="113"/>
      <c r="H8" s="113"/>
      <c r="I8" s="108"/>
      <c r="J8" s="108"/>
      <c r="K8" s="108"/>
    </row>
    <row r="9" spans="1:20" ht="15.6">
      <c r="A9" s="110"/>
      <c r="B9" s="110"/>
      <c r="C9" s="107"/>
      <c r="D9" s="107"/>
      <c r="E9" s="107"/>
      <c r="F9" s="107"/>
      <c r="G9" s="107"/>
      <c r="H9" s="107"/>
      <c r="I9" s="108"/>
      <c r="J9" s="119"/>
      <c r="K9" s="119"/>
      <c r="L9" s="121"/>
      <c r="M9" s="121"/>
      <c r="N9" s="120"/>
      <c r="O9" s="122"/>
      <c r="P9" s="122"/>
      <c r="Q9" s="122"/>
      <c r="R9" s="122"/>
      <c r="S9" s="122"/>
      <c r="T9" s="122"/>
    </row>
    <row r="10" spans="1:20" s="36" customFormat="1" ht="21.6" thickBot="1">
      <c r="A10" s="126" t="s">
        <v>103</v>
      </c>
      <c r="B10" s="126"/>
      <c r="C10" s="115"/>
      <c r="D10" s="115"/>
      <c r="E10" s="115"/>
      <c r="F10" s="115"/>
      <c r="G10" s="115"/>
      <c r="H10" s="115"/>
      <c r="I10" s="270"/>
      <c r="J10" s="270"/>
      <c r="K10" s="135"/>
      <c r="L10" s="135"/>
      <c r="M10" s="270"/>
      <c r="N10" s="270"/>
      <c r="O10" s="135"/>
      <c r="P10" s="135"/>
      <c r="Q10" s="270"/>
      <c r="R10" s="270"/>
      <c r="S10" s="270"/>
      <c r="T10" s="270"/>
    </row>
    <row r="11" spans="1:20" ht="15" thickBot="1">
      <c r="A11" s="108"/>
      <c r="B11" s="108"/>
      <c r="C11" s="108"/>
      <c r="D11" s="108"/>
      <c r="E11" s="108"/>
      <c r="F11" s="108"/>
      <c r="G11" s="108"/>
      <c r="H11" s="108"/>
      <c r="I11" s="258" t="str">
        <f>+'Valor propuestas'!$B3</f>
        <v>CIVITEL</v>
      </c>
      <c r="J11" s="116"/>
      <c r="K11" s="271" t="str">
        <f>+'Valor propuestas'!$B4</f>
        <v>YAMEL ARANGO PINILLA</v>
      </c>
      <c r="L11" s="272"/>
      <c r="M11" s="258" t="str">
        <f>+'Valor propuestas'!$B5</f>
        <v>ROMA INTEGRAL GROUP SAS</v>
      </c>
      <c r="N11" s="116"/>
      <c r="O11" s="271" t="str">
        <f>+'Valor propuestas'!$B6</f>
        <v>JUAN BERNARDO CAÑON PARRA</v>
      </c>
      <c r="P11" s="272"/>
      <c r="Q11" s="258">
        <f>+'Valor propuestas'!$B7</f>
        <v>0</v>
      </c>
      <c r="R11" s="116"/>
      <c r="S11" s="258">
        <f>+'Valor propuestas'!$B8</f>
        <v>0</v>
      </c>
      <c r="T11" s="116"/>
    </row>
    <row r="12" spans="1:20" ht="15" thickBot="1">
      <c r="A12" s="108"/>
      <c r="B12" s="108"/>
      <c r="C12" s="108"/>
      <c r="D12" s="108"/>
      <c r="E12" s="108"/>
      <c r="F12" s="108"/>
      <c r="G12" s="108"/>
      <c r="H12" s="108"/>
      <c r="I12" s="212"/>
      <c r="J12" s="108"/>
      <c r="K12" s="213"/>
      <c r="L12" s="211"/>
      <c r="M12" s="213"/>
      <c r="N12" s="211"/>
      <c r="O12" s="213"/>
      <c r="P12" s="211"/>
      <c r="Q12" s="213"/>
      <c r="R12" s="211"/>
      <c r="S12" s="213"/>
      <c r="T12" s="211"/>
    </row>
    <row r="13" spans="1:20" s="136" customFormat="1" ht="52.5" customHeight="1">
      <c r="A13" s="608" t="s">
        <v>130</v>
      </c>
      <c r="B13" s="610"/>
      <c r="C13" s="146" t="s">
        <v>122</v>
      </c>
      <c r="D13" s="146" t="s">
        <v>132</v>
      </c>
      <c r="E13" s="146" t="s">
        <v>121</v>
      </c>
      <c r="F13" s="146" t="s">
        <v>131</v>
      </c>
      <c r="G13" s="146" t="s">
        <v>133</v>
      </c>
      <c r="H13" s="134"/>
      <c r="I13" s="215" t="s">
        <v>131</v>
      </c>
      <c r="J13" s="268" t="s">
        <v>133</v>
      </c>
      <c r="K13" s="215" t="s">
        <v>131</v>
      </c>
      <c r="L13" s="268" t="s">
        <v>133</v>
      </c>
      <c r="M13" s="215" t="s">
        <v>131</v>
      </c>
      <c r="N13" s="268" t="s">
        <v>133</v>
      </c>
      <c r="O13" s="215" t="s">
        <v>131</v>
      </c>
      <c r="P13" s="268" t="s">
        <v>133</v>
      </c>
      <c r="Q13" s="215" t="s">
        <v>131</v>
      </c>
      <c r="R13" s="268" t="s">
        <v>133</v>
      </c>
      <c r="S13" s="215" t="s">
        <v>131</v>
      </c>
      <c r="T13" s="268" t="s">
        <v>133</v>
      </c>
    </row>
    <row r="14" spans="1:20" ht="13.8">
      <c r="A14" s="609"/>
      <c r="B14" s="611"/>
      <c r="C14" s="128"/>
      <c r="D14" s="128"/>
      <c r="E14" s="128"/>
      <c r="F14" s="128"/>
      <c r="G14" s="129"/>
      <c r="H14" s="134"/>
      <c r="I14" s="216"/>
      <c r="J14" s="111"/>
      <c r="K14" s="216"/>
      <c r="L14" s="111"/>
      <c r="M14" s="216"/>
      <c r="N14" s="111"/>
      <c r="O14" s="216"/>
      <c r="P14" s="111"/>
      <c r="Q14" s="216"/>
      <c r="R14" s="111"/>
      <c r="S14" s="216"/>
      <c r="T14" s="111"/>
    </row>
    <row r="15" spans="1:20" s="138" customFormat="1" ht="30" customHeight="1" thickBot="1">
      <c r="A15" s="156"/>
      <c r="B15" s="319" t="s">
        <v>171</v>
      </c>
      <c r="C15" s="249"/>
      <c r="D15" s="150"/>
      <c r="E15" s="153"/>
      <c r="F15" s="154"/>
      <c r="G15" s="155"/>
      <c r="H15" s="145"/>
      <c r="I15" s="217"/>
      <c r="J15" s="157"/>
      <c r="K15" s="217"/>
      <c r="L15" s="157"/>
      <c r="M15" s="221"/>
      <c r="N15" s="157"/>
      <c r="O15" s="221"/>
      <c r="P15" s="157"/>
      <c r="Q15" s="221"/>
      <c r="R15" s="157"/>
      <c r="S15" s="221"/>
      <c r="T15" s="157"/>
    </row>
    <row r="16" spans="1:20" s="138" customFormat="1" ht="43.5" customHeight="1">
      <c r="A16" s="325">
        <v>1</v>
      </c>
      <c r="B16" s="281"/>
      <c r="C16" s="329" t="s">
        <v>163</v>
      </c>
      <c r="D16" s="310" t="s">
        <v>164</v>
      </c>
      <c r="E16" s="311">
        <v>2400</v>
      </c>
      <c r="F16" s="334">
        <v>2799</v>
      </c>
      <c r="G16" s="261">
        <f>+F16*E16</f>
        <v>6717600</v>
      </c>
      <c r="H16" s="145"/>
      <c r="I16" s="340">
        <v>2775.6705728338193</v>
      </c>
      <c r="J16" s="157">
        <f>$E16*I16</f>
        <v>6661609.3748011664</v>
      </c>
      <c r="K16" s="340">
        <v>2575</v>
      </c>
      <c r="L16" s="157">
        <f>$E16*K16</f>
        <v>6180000</v>
      </c>
      <c r="M16" s="341">
        <v>2500</v>
      </c>
      <c r="N16" s="157">
        <f>$E16*M16</f>
        <v>6000000</v>
      </c>
      <c r="O16" s="341">
        <v>2600</v>
      </c>
      <c r="P16" s="157">
        <f>$E16*O16</f>
        <v>6240000</v>
      </c>
      <c r="Q16" s="243"/>
      <c r="R16" s="242"/>
      <c r="S16" s="243"/>
      <c r="T16" s="242"/>
    </row>
    <row r="17" spans="1:23" s="138" customFormat="1" ht="58.5" customHeight="1">
      <c r="A17" s="325">
        <v>2</v>
      </c>
      <c r="B17" s="283"/>
      <c r="C17" s="329" t="s">
        <v>165</v>
      </c>
      <c r="D17" s="310" t="s">
        <v>166</v>
      </c>
      <c r="E17" s="311">
        <v>492</v>
      </c>
      <c r="F17" s="334">
        <v>44842</v>
      </c>
      <c r="G17" s="261">
        <f>+F17*E17</f>
        <v>22062264</v>
      </c>
      <c r="H17" s="145"/>
      <c r="I17" s="340">
        <v>44503.715171308126</v>
      </c>
      <c r="J17" s="157">
        <f>$E17*I17</f>
        <v>21895827.864283599</v>
      </c>
      <c r="K17" s="340">
        <v>41255</v>
      </c>
      <c r="L17" s="157">
        <f>$E17*K17</f>
        <v>20297460</v>
      </c>
      <c r="M17" s="341">
        <v>34000</v>
      </c>
      <c r="N17" s="157">
        <f>$E17*M17</f>
        <v>16728000</v>
      </c>
      <c r="O17" s="341">
        <v>43500</v>
      </c>
      <c r="P17" s="157">
        <f>$E17*O17</f>
        <v>21402000</v>
      </c>
      <c r="Q17" s="243"/>
      <c r="R17" s="157">
        <f>$E17*Q17</f>
        <v>0</v>
      </c>
      <c r="S17" s="243"/>
      <c r="T17" s="157">
        <f>$E17*S17</f>
        <v>0</v>
      </c>
    </row>
    <row r="18" spans="1:23" s="138" customFormat="1" ht="58.5" customHeight="1" thickBot="1">
      <c r="A18" s="326">
        <v>3</v>
      </c>
      <c r="B18" s="284"/>
      <c r="C18" s="330" t="s">
        <v>167</v>
      </c>
      <c r="D18" s="312" t="s">
        <v>168</v>
      </c>
      <c r="E18" s="313">
        <v>877</v>
      </c>
      <c r="F18" s="335">
        <v>11295</v>
      </c>
      <c r="G18" s="261">
        <f>+F18*E18</f>
        <v>9905715</v>
      </c>
      <c r="H18" s="145"/>
      <c r="I18" s="340">
        <v>11048.526064124049</v>
      </c>
      <c r="J18" s="157">
        <f t="shared" ref="J18:J28" si="0">$E18*I18</f>
        <v>9689557.3582367916</v>
      </c>
      <c r="K18" s="340">
        <v>10391</v>
      </c>
      <c r="L18" s="157">
        <f t="shared" ref="L18:L28" si="1">$E18*K18</f>
        <v>9112907</v>
      </c>
      <c r="M18" s="341">
        <v>10000</v>
      </c>
      <c r="N18" s="157">
        <f t="shared" ref="N18" si="2">$E18*M18</f>
        <v>8770000</v>
      </c>
      <c r="O18" s="341">
        <v>11000</v>
      </c>
      <c r="P18" s="157">
        <f t="shared" ref="P18" si="3">$E18*O18</f>
        <v>9647000</v>
      </c>
      <c r="Q18" s="243"/>
      <c r="R18" s="157">
        <f t="shared" ref="R18:R21" si="4">$E18*Q18</f>
        <v>0</v>
      </c>
      <c r="S18" s="243"/>
      <c r="T18" s="157">
        <f t="shared" ref="T18" si="5">$E18*S18</f>
        <v>0</v>
      </c>
    </row>
    <row r="19" spans="1:23" s="138" customFormat="1" ht="58.5" customHeight="1" thickBot="1">
      <c r="A19" s="282"/>
      <c r="B19" s="283"/>
      <c r="C19" s="314" t="s">
        <v>169</v>
      </c>
      <c r="D19" s="315"/>
      <c r="E19" s="316"/>
      <c r="F19" s="336"/>
      <c r="G19" s="318">
        <v>725</v>
      </c>
      <c r="H19" s="317" t="s">
        <v>170</v>
      </c>
      <c r="I19" s="340"/>
      <c r="J19" s="157">
        <v>725</v>
      </c>
      <c r="K19" s="340"/>
      <c r="L19" s="157">
        <v>725</v>
      </c>
      <c r="M19" s="341"/>
      <c r="N19" s="157">
        <v>725</v>
      </c>
      <c r="O19" s="341"/>
      <c r="P19" s="157">
        <v>725</v>
      </c>
      <c r="Q19" s="243"/>
      <c r="R19" s="157">
        <f t="shared" si="4"/>
        <v>0</v>
      </c>
      <c r="S19" s="243"/>
      <c r="T19" s="157">
        <f t="shared" ref="T19" si="6">$E19*S19</f>
        <v>0</v>
      </c>
    </row>
    <row r="20" spans="1:23" s="138" customFormat="1" ht="58.5" customHeight="1" thickBot="1">
      <c r="A20" s="282"/>
      <c r="B20" s="319" t="s">
        <v>181</v>
      </c>
      <c r="C20" s="320"/>
      <c r="D20" s="144"/>
      <c r="E20" s="260"/>
      <c r="F20" s="337"/>
      <c r="G20" s="261"/>
      <c r="H20" s="145"/>
      <c r="I20" s="340"/>
      <c r="J20" s="157">
        <f t="shared" si="0"/>
        <v>0</v>
      </c>
      <c r="K20" s="340"/>
      <c r="L20" s="157">
        <f t="shared" si="1"/>
        <v>0</v>
      </c>
      <c r="M20" s="341"/>
      <c r="N20" s="157">
        <f t="shared" ref="N20" si="7">$E20*M20</f>
        <v>0</v>
      </c>
      <c r="O20" s="341"/>
      <c r="P20" s="157">
        <f t="shared" ref="P20" si="8">$E20*O20</f>
        <v>0</v>
      </c>
      <c r="Q20" s="243"/>
      <c r="R20" s="157">
        <f t="shared" si="4"/>
        <v>0</v>
      </c>
      <c r="S20" s="243"/>
      <c r="T20" s="157">
        <f t="shared" ref="T20:T21" si="9">$E20*S20</f>
        <v>0</v>
      </c>
    </row>
    <row r="21" spans="1:23" s="138" customFormat="1" ht="38.25" customHeight="1">
      <c r="A21" s="327">
        <v>4</v>
      </c>
      <c r="B21" s="283"/>
      <c r="C21" s="329" t="s">
        <v>172</v>
      </c>
      <c r="D21" s="310" t="s">
        <v>179</v>
      </c>
      <c r="E21" s="311">
        <v>13</v>
      </c>
      <c r="F21" s="334">
        <v>1120516</v>
      </c>
      <c r="G21" s="261">
        <f t="shared" ref="G21:G26" si="10">+F21*E21</f>
        <v>14566708</v>
      </c>
      <c r="H21" s="145"/>
      <c r="I21" s="340">
        <v>1112787.9367341718</v>
      </c>
      <c r="J21" s="157">
        <f t="shared" si="0"/>
        <v>14466243.177544234</v>
      </c>
      <c r="K21" s="340">
        <v>1030875</v>
      </c>
      <c r="L21" s="157">
        <f t="shared" si="1"/>
        <v>13401375</v>
      </c>
      <c r="M21" s="341">
        <v>1080000</v>
      </c>
      <c r="N21" s="157">
        <f t="shared" ref="N21" si="11">$E21*M21</f>
        <v>14040000</v>
      </c>
      <c r="O21" s="341">
        <v>1150000</v>
      </c>
      <c r="P21" s="157">
        <f t="shared" ref="P21" si="12">$E21*O21</f>
        <v>14950000</v>
      </c>
      <c r="Q21" s="243"/>
      <c r="R21" s="157">
        <f t="shared" si="4"/>
        <v>0</v>
      </c>
      <c r="S21" s="243"/>
      <c r="T21" s="157">
        <f t="shared" si="9"/>
        <v>0</v>
      </c>
    </row>
    <row r="22" spans="1:23" s="138" customFormat="1" ht="38.25" customHeight="1">
      <c r="A22" s="327">
        <v>5</v>
      </c>
      <c r="B22" s="283"/>
      <c r="C22" s="329" t="s">
        <v>173</v>
      </c>
      <c r="D22" s="310" t="s">
        <v>180</v>
      </c>
      <c r="E22" s="311">
        <v>62</v>
      </c>
      <c r="F22" s="334">
        <v>8182</v>
      </c>
      <c r="G22" s="261">
        <f t="shared" si="10"/>
        <v>507284</v>
      </c>
      <c r="H22" s="145"/>
      <c r="I22" s="340">
        <v>8126.0019062220899</v>
      </c>
      <c r="J22" s="157">
        <f t="shared" si="0"/>
        <v>503812.11818576959</v>
      </c>
      <c r="K22" s="340">
        <v>7527</v>
      </c>
      <c r="L22" s="157">
        <f t="shared" si="1"/>
        <v>466674</v>
      </c>
      <c r="M22" s="341">
        <v>7500</v>
      </c>
      <c r="N22" s="157">
        <f t="shared" ref="N22" si="13">$E22*M22</f>
        <v>465000</v>
      </c>
      <c r="O22" s="341">
        <v>8000</v>
      </c>
      <c r="P22" s="157">
        <f t="shared" ref="P22" si="14">$E22*O22</f>
        <v>496000</v>
      </c>
      <c r="Q22" s="243"/>
      <c r="R22" s="157">
        <f t="shared" ref="R22:R24" si="15">$E22*Q22</f>
        <v>0</v>
      </c>
      <c r="S22" s="243"/>
      <c r="T22" s="157">
        <f t="shared" ref="T22" si="16">$E22*S22</f>
        <v>0</v>
      </c>
    </row>
    <row r="23" spans="1:23" s="138" customFormat="1" ht="69" customHeight="1">
      <c r="A23" s="327">
        <v>6</v>
      </c>
      <c r="B23" s="283"/>
      <c r="C23" s="329" t="s">
        <v>174</v>
      </c>
      <c r="D23" s="310" t="s">
        <v>179</v>
      </c>
      <c r="E23" s="311">
        <v>26</v>
      </c>
      <c r="F23" s="334">
        <v>110262</v>
      </c>
      <c r="G23" s="261">
        <f t="shared" si="10"/>
        <v>2866812</v>
      </c>
      <c r="H23" s="145"/>
      <c r="I23" s="340">
        <v>109782.02711625685</v>
      </c>
      <c r="J23" s="157">
        <f t="shared" si="0"/>
        <v>2854332.7050226782</v>
      </c>
      <c r="K23" s="340">
        <v>101441</v>
      </c>
      <c r="L23" s="157">
        <f t="shared" si="1"/>
        <v>2637466</v>
      </c>
      <c r="M23" s="341">
        <v>90000</v>
      </c>
      <c r="N23" s="157">
        <f t="shared" ref="N23:N24" si="17">$E23*M23</f>
        <v>2340000</v>
      </c>
      <c r="O23" s="341">
        <v>110000</v>
      </c>
      <c r="P23" s="157">
        <f t="shared" ref="P23:P24" si="18">$E23*O23</f>
        <v>2860000</v>
      </c>
      <c r="Q23" s="243"/>
      <c r="R23" s="157">
        <f t="shared" si="15"/>
        <v>0</v>
      </c>
      <c r="S23" s="243"/>
      <c r="T23" s="157">
        <f t="shared" ref="T23:T24" si="19">$E23*S23</f>
        <v>0</v>
      </c>
    </row>
    <row r="24" spans="1:23" ht="38.25" customHeight="1">
      <c r="A24" s="327">
        <v>7</v>
      </c>
      <c r="B24" s="283"/>
      <c r="C24" s="329" t="s">
        <v>175</v>
      </c>
      <c r="D24" s="310" t="s">
        <v>166</v>
      </c>
      <c r="E24" s="311">
        <v>180</v>
      </c>
      <c r="F24" s="334">
        <v>27942</v>
      </c>
      <c r="G24" s="261">
        <f t="shared" si="10"/>
        <v>5029560</v>
      </c>
      <c r="H24" s="131"/>
      <c r="I24" s="340">
        <v>27672.774882370337</v>
      </c>
      <c r="J24" s="157">
        <f t="shared" si="0"/>
        <v>4981099.4788266607</v>
      </c>
      <c r="K24" s="340">
        <v>25707</v>
      </c>
      <c r="L24" s="157">
        <f t="shared" si="1"/>
        <v>4627260</v>
      </c>
      <c r="M24" s="341">
        <v>25000</v>
      </c>
      <c r="N24" s="157">
        <f t="shared" si="17"/>
        <v>4500000</v>
      </c>
      <c r="O24" s="340">
        <v>25000</v>
      </c>
      <c r="P24" s="157">
        <f t="shared" si="18"/>
        <v>4500000</v>
      </c>
      <c r="Q24" s="217"/>
      <c r="R24" s="157">
        <f t="shared" si="15"/>
        <v>0</v>
      </c>
      <c r="S24" s="217"/>
      <c r="T24" s="157">
        <f t="shared" si="19"/>
        <v>0</v>
      </c>
    </row>
    <row r="25" spans="1:23" ht="38.25" customHeight="1">
      <c r="A25" s="327">
        <v>8</v>
      </c>
      <c r="B25" s="283"/>
      <c r="C25" s="329" t="s">
        <v>176</v>
      </c>
      <c r="D25" s="310" t="s">
        <v>179</v>
      </c>
      <c r="E25" s="311">
        <v>18</v>
      </c>
      <c r="F25" s="334">
        <v>111691</v>
      </c>
      <c r="G25" s="261">
        <f t="shared" si="10"/>
        <v>2010438</v>
      </c>
      <c r="H25" s="131"/>
      <c r="I25" s="340">
        <v>110854.97475726734</v>
      </c>
      <c r="J25" s="157">
        <f t="shared" si="0"/>
        <v>1995389.5456308122</v>
      </c>
      <c r="K25" s="340">
        <v>102756</v>
      </c>
      <c r="L25" s="157">
        <f t="shared" si="1"/>
        <v>1849608</v>
      </c>
      <c r="M25" s="340">
        <v>102000</v>
      </c>
      <c r="N25" s="157">
        <f t="shared" ref="N25" si="20">$E25*M25</f>
        <v>1836000</v>
      </c>
      <c r="O25" s="340">
        <v>110000</v>
      </c>
      <c r="P25" s="157">
        <f t="shared" ref="P25" si="21">$E25*O25</f>
        <v>1980000</v>
      </c>
      <c r="Q25" s="217"/>
      <c r="R25" s="157">
        <f t="shared" ref="R25:R27" si="22">$E25*Q25</f>
        <v>0</v>
      </c>
      <c r="S25" s="217"/>
      <c r="T25" s="157">
        <f t="shared" ref="T25" si="23">$E25*S25</f>
        <v>0</v>
      </c>
    </row>
    <row r="26" spans="1:23" ht="48" customHeight="1" thickBot="1">
      <c r="A26" s="327">
        <v>9</v>
      </c>
      <c r="B26" s="283"/>
      <c r="C26" s="329" t="s">
        <v>177</v>
      </c>
      <c r="D26" s="310" t="s">
        <v>179</v>
      </c>
      <c r="E26" s="311">
        <v>18</v>
      </c>
      <c r="F26" s="334">
        <v>1311352</v>
      </c>
      <c r="G26" s="261">
        <f t="shared" si="10"/>
        <v>23604336</v>
      </c>
      <c r="H26" s="131"/>
      <c r="I26" s="340">
        <v>1298488.4553802907</v>
      </c>
      <c r="J26" s="157">
        <f t="shared" si="0"/>
        <v>23372792.196845233</v>
      </c>
      <c r="K26" s="340">
        <v>1206444</v>
      </c>
      <c r="L26" s="157">
        <f t="shared" si="1"/>
        <v>21715992</v>
      </c>
      <c r="M26" s="340">
        <v>1200000</v>
      </c>
      <c r="N26" s="157">
        <f t="shared" ref="N26:N28" si="24">$E26*M26</f>
        <v>21600000</v>
      </c>
      <c r="O26" s="340">
        <v>1250000</v>
      </c>
      <c r="P26" s="157">
        <f t="shared" ref="P26:P28" si="25">$E26*O26</f>
        <v>22500000</v>
      </c>
      <c r="Q26" s="217"/>
      <c r="R26" s="157">
        <f t="shared" si="22"/>
        <v>0</v>
      </c>
      <c r="S26" s="217"/>
      <c r="T26" s="157">
        <f t="shared" ref="T26:T27" si="26">$E26*S26</f>
        <v>0</v>
      </c>
    </row>
    <row r="27" spans="1:23" ht="40.5" customHeight="1" thickBot="1">
      <c r="A27" s="282"/>
      <c r="B27" s="328" t="s">
        <v>182</v>
      </c>
      <c r="C27" s="321"/>
      <c r="D27" s="321"/>
      <c r="E27" s="321"/>
      <c r="F27" s="338"/>
      <c r="G27" s="261"/>
      <c r="H27" s="131"/>
      <c r="I27" s="340"/>
      <c r="J27" s="157">
        <f t="shared" si="0"/>
        <v>0</v>
      </c>
      <c r="K27" s="340"/>
      <c r="L27" s="157">
        <f t="shared" si="1"/>
        <v>0</v>
      </c>
      <c r="M27" s="340"/>
      <c r="N27" s="157">
        <f t="shared" si="24"/>
        <v>0</v>
      </c>
      <c r="O27" s="340"/>
      <c r="P27" s="157">
        <f t="shared" si="25"/>
        <v>0</v>
      </c>
      <c r="Q27" s="217"/>
      <c r="R27" s="157">
        <f t="shared" si="22"/>
        <v>0</v>
      </c>
      <c r="S27" s="217"/>
      <c r="T27" s="157">
        <f t="shared" si="26"/>
        <v>0</v>
      </c>
    </row>
    <row r="28" spans="1:23" ht="49.5" customHeight="1" thickBot="1">
      <c r="A28" s="327">
        <v>10</v>
      </c>
      <c r="B28" s="130"/>
      <c r="C28" s="322" t="s">
        <v>178</v>
      </c>
      <c r="D28" s="323" t="s">
        <v>168</v>
      </c>
      <c r="E28" s="324">
        <v>15</v>
      </c>
      <c r="F28" s="339">
        <v>800206</v>
      </c>
      <c r="G28" s="261">
        <f>+F28*E28</f>
        <v>12003090</v>
      </c>
      <c r="H28" s="132"/>
      <c r="I28" s="340">
        <v>784130.51863602176</v>
      </c>
      <c r="J28" s="157">
        <f t="shared" si="0"/>
        <v>11761957.779540326</v>
      </c>
      <c r="K28" s="340">
        <v>736190</v>
      </c>
      <c r="L28" s="157">
        <f t="shared" si="1"/>
        <v>11042850</v>
      </c>
      <c r="M28" s="340">
        <v>720000</v>
      </c>
      <c r="N28" s="157">
        <f t="shared" si="24"/>
        <v>10800000</v>
      </c>
      <c r="O28" s="340">
        <v>790000</v>
      </c>
      <c r="P28" s="157">
        <f t="shared" si="25"/>
        <v>11850000</v>
      </c>
      <c r="Q28" s="218"/>
      <c r="R28" s="149">
        <f>SUM(R16:R27)</f>
        <v>0</v>
      </c>
      <c r="S28" s="218"/>
      <c r="T28" s="149">
        <f>SUM(T16:T27)</f>
        <v>0</v>
      </c>
      <c r="V28" s="112">
        <f>SMALL(J28,1)</f>
        <v>11761957.779540326</v>
      </c>
      <c r="W28">
        <v>1</v>
      </c>
    </row>
    <row r="29" spans="1:23" ht="24.75" customHeight="1" thickTop="1">
      <c r="A29" s="130"/>
      <c r="B29" s="130"/>
      <c r="C29" s="152"/>
      <c r="D29" s="152"/>
      <c r="E29" s="152"/>
      <c r="F29" s="148" t="s">
        <v>183</v>
      </c>
      <c r="G29" s="261">
        <f>SUM(G16:G28)</f>
        <v>99274532</v>
      </c>
      <c r="H29" s="133"/>
      <c r="I29" s="219"/>
      <c r="J29" s="261">
        <f>SUM(J16:J28)</f>
        <v>98183346.598917276</v>
      </c>
      <c r="K29" s="219"/>
      <c r="L29" s="261">
        <f>SUM(L16:L28)</f>
        <v>91332317</v>
      </c>
      <c r="M29" s="219"/>
      <c r="N29" s="261">
        <f>SUM(N16:N28)</f>
        <v>87079725</v>
      </c>
      <c r="O29" s="219"/>
      <c r="P29" s="261">
        <f>SUM(P16:P28)</f>
        <v>96425725</v>
      </c>
      <c r="Q29" s="219"/>
      <c r="R29" s="158" t="e">
        <f>SUM(#REF!)</f>
        <v>#REF!</v>
      </c>
      <c r="S29" s="219"/>
      <c r="T29" s="158" t="e">
        <f>SUM(#REF!)</f>
        <v>#REF!</v>
      </c>
    </row>
    <row r="30" spans="1:23" ht="15.6">
      <c r="A30" s="151"/>
      <c r="B30" s="151"/>
      <c r="C30" s="151"/>
      <c r="D30" s="151" t="s">
        <v>134</v>
      </c>
      <c r="E30" s="151"/>
      <c r="F30" s="147"/>
      <c r="G30" s="331">
        <f>ROUND((+G29/(1+G37)*G36*0.19),0)</f>
        <v>725468</v>
      </c>
      <c r="I30" s="219" t="s">
        <v>123</v>
      </c>
      <c r="J30" s="331">
        <f>ROUND((+J29/(1+J37)*J36*0.19),0)</f>
        <v>717494</v>
      </c>
      <c r="K30" s="219" t="s">
        <v>123</v>
      </c>
      <c r="L30" s="331">
        <f>ROUND((+L29/(1+L37)*L36*0.19),0)</f>
        <v>667428</v>
      </c>
      <c r="M30" s="219" t="s">
        <v>123</v>
      </c>
      <c r="N30" s="331">
        <f>ROUND((+N29/(1+N37)*N36*0.19),0)</f>
        <v>636352</v>
      </c>
      <c r="O30" s="219" t="s">
        <v>123</v>
      </c>
      <c r="P30" s="331">
        <f>ROUND((+P29/(1+P37)*P36*0.19),0)</f>
        <v>704650</v>
      </c>
      <c r="Q30" s="219" t="s">
        <v>123</v>
      </c>
      <c r="R30" s="149">
        <f>ROUND((R28*0.19),0)</f>
        <v>0</v>
      </c>
      <c r="S30" s="219" t="s">
        <v>123</v>
      </c>
      <c r="T30" s="149">
        <f>ROUND((T28*0.19),0)</f>
        <v>0</v>
      </c>
    </row>
    <row r="31" spans="1:23" ht="16.2" thickBot="1">
      <c r="A31" s="151"/>
      <c r="B31" s="151"/>
      <c r="C31" s="151"/>
      <c r="D31" s="262" t="s">
        <v>135</v>
      </c>
      <c r="E31" s="151"/>
      <c r="F31" s="147"/>
      <c r="G31" s="149">
        <f>+G29+G30</f>
        <v>100000000</v>
      </c>
      <c r="I31" s="220" t="s">
        <v>124</v>
      </c>
      <c r="J31" s="149">
        <f>+ROUND(J29+J30,0)</f>
        <v>98900841</v>
      </c>
      <c r="K31" s="220" t="s">
        <v>124</v>
      </c>
      <c r="L31" s="149">
        <f>+L29+L30</f>
        <v>91999745</v>
      </c>
      <c r="M31" s="220" t="s">
        <v>124</v>
      </c>
      <c r="N31" s="149">
        <f>+N29+N30</f>
        <v>87716077</v>
      </c>
      <c r="O31" s="220" t="s">
        <v>124</v>
      </c>
      <c r="P31" s="149">
        <f>+P29+P30</f>
        <v>97130375</v>
      </c>
      <c r="Q31" s="220" t="s">
        <v>124</v>
      </c>
      <c r="R31" s="149">
        <f>+R28+R30</f>
        <v>0</v>
      </c>
      <c r="S31" s="220" t="s">
        <v>124</v>
      </c>
      <c r="T31" s="149">
        <f>+T28+T30</f>
        <v>0</v>
      </c>
      <c r="U31" s="112"/>
    </row>
    <row r="32" spans="1:23" ht="13.8" thickBot="1"/>
    <row r="33" spans="1:20" ht="15.6" thickBot="1">
      <c r="D33" s="618" t="s">
        <v>128</v>
      </c>
      <c r="E33" s="618"/>
      <c r="F33" s="618"/>
      <c r="G33" s="250" t="s">
        <v>129</v>
      </c>
      <c r="J33" s="250" t="s">
        <v>129</v>
      </c>
      <c r="K33" s="269"/>
      <c r="L33" s="250" t="s">
        <v>129</v>
      </c>
      <c r="M33" s="269"/>
      <c r="N33" s="250" t="s">
        <v>129</v>
      </c>
      <c r="P33" s="250" t="s">
        <v>129</v>
      </c>
      <c r="R33" s="250" t="s">
        <v>129</v>
      </c>
      <c r="T33" s="250" t="s">
        <v>129</v>
      </c>
    </row>
    <row r="34" spans="1:20" ht="15.6">
      <c r="D34" s="614" t="s">
        <v>184</v>
      </c>
      <c r="E34" s="615"/>
      <c r="F34" s="332" t="s">
        <v>185</v>
      </c>
      <c r="G34" s="251">
        <v>0.2</v>
      </c>
      <c r="J34" s="251">
        <v>0.2</v>
      </c>
      <c r="L34" s="251">
        <v>0.2</v>
      </c>
      <c r="N34" s="251">
        <v>0.2</v>
      </c>
      <c r="P34" s="251">
        <v>0.2</v>
      </c>
      <c r="R34" s="251"/>
      <c r="T34" s="251"/>
    </row>
    <row r="35" spans="1:20" ht="15.6">
      <c r="D35" s="612" t="s">
        <v>186</v>
      </c>
      <c r="E35" s="613"/>
      <c r="F35" s="332" t="s">
        <v>187</v>
      </c>
      <c r="G35" s="251">
        <v>0.05</v>
      </c>
      <c r="J35" s="251">
        <v>0.05</v>
      </c>
      <c r="K35" s="244"/>
      <c r="L35" s="251">
        <v>0.05</v>
      </c>
      <c r="N35" s="251">
        <v>0.05</v>
      </c>
      <c r="P35" s="251">
        <v>0.05</v>
      </c>
      <c r="R35" s="251"/>
      <c r="T35" s="251"/>
    </row>
    <row r="36" spans="1:20" ht="15.6">
      <c r="D36" s="614" t="s">
        <v>188</v>
      </c>
      <c r="E36" s="615"/>
      <c r="F36" s="332" t="s">
        <v>189</v>
      </c>
      <c r="G36" s="251">
        <v>0.05</v>
      </c>
      <c r="J36" s="251">
        <v>0.05</v>
      </c>
      <c r="L36" s="251">
        <v>0.05</v>
      </c>
      <c r="N36" s="251">
        <v>0.05</v>
      </c>
      <c r="P36" s="251">
        <v>0.05</v>
      </c>
      <c r="R36" s="251"/>
      <c r="T36" s="251"/>
    </row>
    <row r="37" spans="1:20" ht="16.2" thickBot="1">
      <c r="D37" s="616" t="s">
        <v>190</v>
      </c>
      <c r="E37" s="617"/>
      <c r="F37" s="333" t="s">
        <v>191</v>
      </c>
      <c r="G37" s="252">
        <f>SUM(G34:G36)</f>
        <v>0.3</v>
      </c>
      <c r="J37" s="252">
        <f>SUM(J34:J36)</f>
        <v>0.3</v>
      </c>
      <c r="L37" s="252">
        <f>SUM(L34:L36)</f>
        <v>0.3</v>
      </c>
      <c r="N37" s="252">
        <f>SUM(N34:N36)</f>
        <v>0.3</v>
      </c>
      <c r="P37" s="252">
        <f>SUM(P34:P36)</f>
        <v>0.3</v>
      </c>
      <c r="R37" s="252">
        <f>SUM(R34:R36)</f>
        <v>0</v>
      </c>
      <c r="T37" s="252">
        <f>SUM(T34:T36)</f>
        <v>0</v>
      </c>
    </row>
    <row r="39" spans="1:20" ht="44.25" customHeight="1">
      <c r="A39" s="100"/>
      <c r="B39" s="100"/>
      <c r="I39" s="605" t="s">
        <v>192</v>
      </c>
      <c r="J39" s="605"/>
      <c r="K39" s="605"/>
      <c r="L39" s="605"/>
      <c r="M39" s="605" t="s">
        <v>193</v>
      </c>
      <c r="N39" s="605"/>
      <c r="O39" s="605" t="s">
        <v>193</v>
      </c>
      <c r="P39" s="605"/>
      <c r="Q39" s="606"/>
      <c r="R39" s="607"/>
      <c r="S39" s="606"/>
      <c r="T39" s="607"/>
    </row>
    <row r="41" spans="1:20" ht="21.75" customHeight="1">
      <c r="J41" s="295">
        <f>+J31/$G$31</f>
        <v>0.98900840999999995</v>
      </c>
      <c r="L41" s="295">
        <f>+L31/$G$31</f>
        <v>0.91999744999999999</v>
      </c>
      <c r="N41" s="295">
        <f>+N31/$G$31</f>
        <v>0.87716077000000003</v>
      </c>
      <c r="P41" s="295">
        <f>+P31/$G$31</f>
        <v>0.97130375000000002</v>
      </c>
      <c r="R41" s="295">
        <f>+R31/$G$31</f>
        <v>0</v>
      </c>
      <c r="T41" s="295">
        <f>+T31/$G$31</f>
        <v>0</v>
      </c>
    </row>
    <row r="42" spans="1:20">
      <c r="G42" s="309">
        <f>+G31*0.8</f>
        <v>80000000</v>
      </c>
    </row>
  </sheetData>
  <mergeCells count="13">
    <mergeCell ref="O39:P39"/>
    <mergeCell ref="S39:T39"/>
    <mergeCell ref="A13:A14"/>
    <mergeCell ref="B13:B14"/>
    <mergeCell ref="I39:J39"/>
    <mergeCell ref="K39:L39"/>
    <mergeCell ref="M39:N39"/>
    <mergeCell ref="D35:E35"/>
    <mergeCell ref="D36:E36"/>
    <mergeCell ref="D37:E37"/>
    <mergeCell ref="D33:F33"/>
    <mergeCell ref="D34:E34"/>
    <mergeCell ref="Q39:R39"/>
  </mergeCells>
  <pageMargins left="0.70866141732283472" right="0.70866141732283472" top="0.74803149606299213" bottom="0.74803149606299213" header="0.31496062992125984" footer="0.31496062992125984"/>
  <pageSetup scale="22" orientation="landscape" r:id="rId1"/>
  <colBreaks count="1" manualBreakCount="1">
    <brk id="21" max="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9"/>
  <sheetViews>
    <sheetView view="pageBreakPreview" zoomScale="70" zoomScaleNormal="100" zoomScaleSheetLayoutView="70" workbookViewId="0">
      <selection activeCell="K5" sqref="K5"/>
    </sheetView>
  </sheetViews>
  <sheetFormatPr baseColWidth="10" defaultRowHeight="13.2"/>
  <cols>
    <col min="1" max="1" width="8.88671875" customWidth="1"/>
    <col min="2" max="2" width="5.109375" customWidth="1"/>
    <col min="3" max="3" width="24" customWidth="1"/>
    <col min="4" max="4" width="7" customWidth="1"/>
    <col min="6" max="6" width="19.33203125" customWidth="1"/>
    <col min="7" max="7" width="21.109375" customWidth="1"/>
    <col min="8" max="8" width="20.88671875" customWidth="1"/>
    <col min="9" max="9" width="60.88671875" customWidth="1"/>
  </cols>
  <sheetData>
    <row r="1" spans="1:9">
      <c r="C1" t="s">
        <v>120</v>
      </c>
    </row>
    <row r="2" spans="1:9" ht="93.6">
      <c r="A2" s="139" t="s">
        <v>111</v>
      </c>
      <c r="B2" s="139" t="s">
        <v>44</v>
      </c>
      <c r="C2" s="139" t="s">
        <v>106</v>
      </c>
      <c r="D2" s="139" t="s">
        <v>107</v>
      </c>
      <c r="E2" s="139" t="s">
        <v>108</v>
      </c>
      <c r="F2" s="139" t="s">
        <v>109</v>
      </c>
      <c r="G2" s="139" t="s">
        <v>101</v>
      </c>
      <c r="H2" s="342" t="s">
        <v>136</v>
      </c>
      <c r="I2" s="139" t="s">
        <v>110</v>
      </c>
    </row>
    <row r="3" spans="1:9" s="117" customFormat="1" ht="47.25" customHeight="1">
      <c r="A3" s="144">
        <v>1</v>
      </c>
      <c r="B3" s="144">
        <v>3</v>
      </c>
      <c r="C3" s="248" t="s">
        <v>156</v>
      </c>
      <c r="D3" s="140">
        <v>100</v>
      </c>
      <c r="E3" s="144" t="s">
        <v>55</v>
      </c>
      <c r="F3" s="141">
        <v>45163.593055555553</v>
      </c>
      <c r="G3" s="293">
        <v>87716076.840000004</v>
      </c>
      <c r="H3" s="293">
        <v>87716077</v>
      </c>
      <c r="I3" s="254" t="s">
        <v>194</v>
      </c>
    </row>
    <row r="4" spans="1:9" s="117" customFormat="1" ht="38.25" customHeight="1">
      <c r="A4" s="144">
        <v>2</v>
      </c>
      <c r="B4" s="144">
        <v>2</v>
      </c>
      <c r="C4" s="248" t="s">
        <v>153</v>
      </c>
      <c r="D4" s="140">
        <v>100</v>
      </c>
      <c r="E4" s="144" t="s">
        <v>55</v>
      </c>
      <c r="F4" s="141">
        <v>45163.602777777778</v>
      </c>
      <c r="G4" s="293">
        <v>91999745</v>
      </c>
      <c r="H4" s="293">
        <v>91999745</v>
      </c>
      <c r="I4" s="343" t="s">
        <v>195</v>
      </c>
    </row>
    <row r="5" spans="1:9" ht="30">
      <c r="A5" s="144">
        <v>3</v>
      </c>
      <c r="B5" s="144">
        <v>4</v>
      </c>
      <c r="C5" s="248" t="s">
        <v>159</v>
      </c>
      <c r="D5" s="140">
        <v>100</v>
      </c>
      <c r="E5" s="144" t="s">
        <v>55</v>
      </c>
      <c r="F5" s="141">
        <v>45163.575694444444</v>
      </c>
      <c r="G5" s="293">
        <v>97130374.530000001</v>
      </c>
      <c r="H5" s="293">
        <v>97130375</v>
      </c>
      <c r="I5" s="343"/>
    </row>
    <row r="6" spans="1:9" ht="15">
      <c r="A6" s="144">
        <v>4</v>
      </c>
      <c r="B6" s="144">
        <v>1</v>
      </c>
      <c r="C6" s="248" t="s">
        <v>149</v>
      </c>
      <c r="D6" s="140">
        <v>100</v>
      </c>
      <c r="E6" s="144" t="s">
        <v>55</v>
      </c>
      <c r="F6" s="141">
        <v>45163.655555555553</v>
      </c>
      <c r="G6" s="293">
        <v>98900841</v>
      </c>
      <c r="H6" s="293">
        <v>98900841</v>
      </c>
      <c r="I6" s="343"/>
    </row>
    <row r="7" spans="1:9" ht="45" customHeight="1">
      <c r="A7" s="144"/>
      <c r="B7" s="144"/>
      <c r="C7" s="248"/>
      <c r="D7" s="140"/>
      <c r="E7" s="144"/>
      <c r="F7" s="141"/>
      <c r="G7" s="293"/>
      <c r="H7" s="293"/>
      <c r="I7" s="151"/>
    </row>
    <row r="8" spans="1:9" ht="15">
      <c r="A8" s="144"/>
      <c r="B8" s="144"/>
      <c r="C8" s="248"/>
      <c r="D8" s="140"/>
      <c r="E8" s="144"/>
      <c r="F8" s="141"/>
      <c r="G8" s="293"/>
      <c r="H8" s="293"/>
      <c r="I8" s="254"/>
    </row>
    <row r="9" spans="1:9" ht="18" hidden="1" customHeight="1">
      <c r="C9" s="26" t="s">
        <v>146</v>
      </c>
      <c r="D9" s="3"/>
      <c r="E9" s="3"/>
      <c r="F9" s="3"/>
    </row>
    <row r="10" spans="1:9" ht="21" hidden="1" customHeight="1">
      <c r="C10" s="620" t="s">
        <v>138</v>
      </c>
      <c r="D10" s="620"/>
      <c r="E10" s="620"/>
      <c r="F10" s="620"/>
      <c r="H10" s="296">
        <f>+'Revision económica'!G31</f>
        <v>100000000</v>
      </c>
      <c r="I10">
        <f>+H10*0.8</f>
        <v>80000000</v>
      </c>
    </row>
    <row r="11" spans="1:9" ht="27" hidden="1" customHeight="1">
      <c r="C11" s="620" t="s">
        <v>139</v>
      </c>
      <c r="D11" s="620"/>
      <c r="E11" s="620"/>
      <c r="F11" s="620"/>
      <c r="H11" s="297">
        <f>AVERAGE(H3:H6)</f>
        <v>93936759.5</v>
      </c>
    </row>
    <row r="12" spans="1:9" ht="20.25" hidden="1" customHeight="1">
      <c r="C12" s="620" t="s">
        <v>140</v>
      </c>
      <c r="D12" s="620"/>
      <c r="E12" s="620"/>
      <c r="F12" s="620"/>
      <c r="H12" s="297">
        <f>MEDIAN(H3:H6)</f>
        <v>94565060</v>
      </c>
    </row>
    <row r="13" spans="1:9" ht="24.75" hidden="1" customHeight="1">
      <c r="C13" s="620" t="s">
        <v>141</v>
      </c>
      <c r="D13" s="620"/>
      <c r="E13" s="620"/>
      <c r="F13" s="620"/>
      <c r="H13" s="298">
        <f>STDEVPA(H3:H6)</f>
        <v>4395742.2877000822</v>
      </c>
    </row>
    <row r="14" spans="1:9" ht="27.75" hidden="1" customHeight="1">
      <c r="C14" s="620" t="s">
        <v>142</v>
      </c>
      <c r="D14" s="620"/>
      <c r="E14" s="620"/>
      <c r="F14" s="620"/>
      <c r="H14" s="297">
        <f>+H10-H11</f>
        <v>6063240.5</v>
      </c>
    </row>
    <row r="15" spans="1:9" ht="25.5" hidden="1" customHeight="1">
      <c r="C15" s="620" t="s">
        <v>143</v>
      </c>
      <c r="D15" s="620"/>
      <c r="E15" s="620"/>
      <c r="F15" s="620"/>
      <c r="H15" s="297">
        <f>+H11-H3</f>
        <v>6220682.5</v>
      </c>
    </row>
    <row r="16" spans="1:9" ht="23.25" hidden="1" customHeight="1">
      <c r="C16" s="620" t="s">
        <v>144</v>
      </c>
      <c r="D16" s="620"/>
      <c r="E16" s="620"/>
      <c r="F16" s="620"/>
      <c r="H16" s="297">
        <f>+H10-H3</f>
        <v>12283923</v>
      </c>
    </row>
    <row r="17" spans="1:9" ht="24.75" hidden="1" customHeight="1">
      <c r="C17" s="621" t="s">
        <v>145</v>
      </c>
      <c r="D17" s="621"/>
      <c r="E17" s="621"/>
      <c r="F17" s="621"/>
      <c r="H17" s="299">
        <f>+H12-H13</f>
        <v>90169317.712299913</v>
      </c>
    </row>
    <row r="19" spans="1:9" ht="28.5" customHeight="1">
      <c r="A19" s="619"/>
      <c r="B19" s="619"/>
      <c r="C19" s="619"/>
      <c r="D19" s="619"/>
      <c r="E19" s="619"/>
      <c r="F19" s="619"/>
      <c r="G19" s="619"/>
      <c r="H19" s="619"/>
      <c r="I19" s="619"/>
    </row>
  </sheetData>
  <sortState xmlns:xlrd2="http://schemas.microsoft.com/office/spreadsheetml/2017/richdata2" ref="B3:H6">
    <sortCondition ref="H3:H6"/>
  </sortState>
  <mergeCells count="9">
    <mergeCell ref="A19:I19"/>
    <mergeCell ref="C15:F15"/>
    <mergeCell ref="C16:F16"/>
    <mergeCell ref="C17:F17"/>
    <mergeCell ref="C10:F10"/>
    <mergeCell ref="C11:F11"/>
    <mergeCell ref="C12:F12"/>
    <mergeCell ref="C13:F13"/>
    <mergeCell ref="C14:F14"/>
  </mergeCells>
  <pageMargins left="0.70866141732283472" right="0.70866141732283472" top="0.74803149606299213" bottom="0.74803149606299213" header="0.31496062992125984" footer="0.31496062992125984"/>
  <pageSetup scale="5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D511"/>
  <sheetViews>
    <sheetView view="pageBreakPreview" zoomScale="140" zoomScaleNormal="100" zoomScaleSheetLayoutView="140" workbookViewId="0">
      <selection activeCell="B15" sqref="B15"/>
    </sheetView>
  </sheetViews>
  <sheetFormatPr baseColWidth="10" defaultRowHeight="13.2"/>
  <cols>
    <col min="1" max="1" width="10.109375" bestFit="1" customWidth="1"/>
    <col min="2" max="2" width="60.33203125" customWidth="1"/>
    <col min="3" max="3" width="16" style="3" customWidth="1"/>
    <col min="4" max="4" width="2.88671875" style="3" customWidth="1"/>
  </cols>
  <sheetData>
    <row r="1" spans="1:4" s="25" customFormat="1" ht="17.399999999999999">
      <c r="A1" s="1" t="s">
        <v>11</v>
      </c>
      <c r="B1" s="40"/>
      <c r="C1" s="30"/>
      <c r="D1" s="35"/>
    </row>
    <row r="2" spans="1:4" s="25" customFormat="1" ht="15.6">
      <c r="A2" s="4" t="s">
        <v>12</v>
      </c>
      <c r="B2" s="40"/>
      <c r="C2" s="30"/>
      <c r="D2" s="35"/>
    </row>
    <row r="3" spans="1:4" s="25" customFormat="1">
      <c r="A3" s="5" t="s">
        <v>74</v>
      </c>
      <c r="B3" s="40"/>
      <c r="C3" s="30"/>
      <c r="D3" s="35"/>
    </row>
    <row r="4" spans="1:4" s="51" customFormat="1">
      <c r="A4" s="6" t="s">
        <v>75</v>
      </c>
      <c r="B4" s="87"/>
      <c r="C4" s="49"/>
      <c r="D4" s="50"/>
    </row>
    <row r="5" spans="1:4" s="25" customFormat="1" ht="11.25" customHeight="1">
      <c r="A5" s="5"/>
      <c r="B5" s="56"/>
      <c r="C5" s="30"/>
      <c r="D5" s="35"/>
    </row>
    <row r="6" spans="1:4" s="25" customFormat="1" ht="16.5" customHeight="1">
      <c r="A6" s="622" t="s">
        <v>161</v>
      </c>
      <c r="B6" s="623"/>
      <c r="C6" s="623"/>
      <c r="D6" s="35"/>
    </row>
    <row r="7" spans="1:4" s="25" customFormat="1" ht="6.75" customHeight="1">
      <c r="A7" s="5"/>
      <c r="B7" s="40"/>
      <c r="C7" s="30"/>
      <c r="D7" s="35"/>
    </row>
    <row r="8" spans="1:4" s="25" customFormat="1" ht="58.5" customHeight="1">
      <c r="A8" s="103" t="s">
        <v>162</v>
      </c>
      <c r="B8" s="40"/>
      <c r="C8" s="30"/>
      <c r="D8" s="35"/>
    </row>
    <row r="9" spans="1:4" ht="4.5" customHeight="1">
      <c r="A9" s="7"/>
      <c r="B9" s="2"/>
      <c r="C9" s="48"/>
    </row>
    <row r="10" spans="1:4" ht="21">
      <c r="A10" s="9" t="s">
        <v>13</v>
      </c>
      <c r="B10" s="2"/>
      <c r="C10" s="48"/>
    </row>
    <row r="11" spans="1:4" ht="5.25" customHeight="1" thickBot="1">
      <c r="A11" s="10"/>
      <c r="B11" s="10"/>
    </row>
    <row r="12" spans="1:4" ht="13.8" thickTop="1">
      <c r="A12" s="11" t="s">
        <v>14</v>
      </c>
      <c r="B12" s="12" t="s">
        <v>15</v>
      </c>
      <c r="C12" s="13" t="s">
        <v>16</v>
      </c>
    </row>
    <row r="13" spans="1:4" s="17" customFormat="1" ht="11.4" thickBot="1">
      <c r="A13" s="14" t="s">
        <v>17</v>
      </c>
      <c r="B13" s="15"/>
      <c r="C13" s="16" t="s">
        <v>18</v>
      </c>
    </row>
    <row r="14" spans="1:4" ht="27" customHeight="1" thickTop="1" thickBot="1">
      <c r="A14" s="101">
        <v>1</v>
      </c>
      <c r="B14" s="104" t="str">
        <f>+'OrdenValor '!C5</f>
        <v>JUAN BERNARDO CAÑON PARRA</v>
      </c>
      <c r="C14" s="102">
        <v>1</v>
      </c>
    </row>
    <row r="15" spans="1:4" ht="13.8" thickTop="1">
      <c r="C15" s="18"/>
      <c r="D15"/>
    </row>
    <row r="16" spans="1:4">
      <c r="C16" s="18"/>
      <c r="D16"/>
    </row>
    <row r="17" spans="3:4">
      <c r="C17" s="18"/>
      <c r="D17"/>
    </row>
    <row r="18" spans="3:4">
      <c r="C18" s="18"/>
      <c r="D18"/>
    </row>
    <row r="19" spans="3:4">
      <c r="C19" s="18"/>
      <c r="D19"/>
    </row>
    <row r="20" spans="3:4">
      <c r="C20" s="18"/>
      <c r="D20"/>
    </row>
    <row r="21" spans="3:4">
      <c r="C21" s="18"/>
      <c r="D21"/>
    </row>
    <row r="22" spans="3:4">
      <c r="C22" s="18"/>
      <c r="D22"/>
    </row>
    <row r="23" spans="3:4">
      <c r="C23" s="18"/>
      <c r="D23"/>
    </row>
    <row r="24" spans="3:4">
      <c r="C24" s="18"/>
      <c r="D24"/>
    </row>
    <row r="25" spans="3:4">
      <c r="C25" s="18"/>
      <c r="D25"/>
    </row>
    <row r="26" spans="3:4">
      <c r="C26" s="18"/>
      <c r="D26"/>
    </row>
    <row r="27" spans="3:4">
      <c r="C27" s="18"/>
      <c r="D27"/>
    </row>
    <row r="28" spans="3:4">
      <c r="C28" s="18"/>
      <c r="D28"/>
    </row>
    <row r="29" spans="3:4">
      <c r="C29" s="18"/>
      <c r="D29"/>
    </row>
    <row r="30" spans="3:4">
      <c r="C30" s="18"/>
      <c r="D30"/>
    </row>
    <row r="31" spans="3:4">
      <c r="C31" s="18"/>
      <c r="D31"/>
    </row>
    <row r="32" spans="3:4">
      <c r="C32" s="18"/>
      <c r="D32"/>
    </row>
    <row r="33" spans="3:4">
      <c r="C33" s="18"/>
      <c r="D33"/>
    </row>
    <row r="34" spans="3:4">
      <c r="C34" s="18"/>
      <c r="D34"/>
    </row>
    <row r="35" spans="3:4">
      <c r="C35" s="18"/>
      <c r="D35"/>
    </row>
    <row r="36" spans="3:4">
      <c r="C36" s="18"/>
      <c r="D36"/>
    </row>
    <row r="37" spans="3:4">
      <c r="C37" s="18"/>
      <c r="D37"/>
    </row>
    <row r="38" spans="3:4">
      <c r="C38" s="18"/>
      <c r="D38"/>
    </row>
    <row r="39" spans="3:4">
      <c r="C39" s="18"/>
      <c r="D39"/>
    </row>
    <row r="40" spans="3:4">
      <c r="C40" s="18"/>
      <c r="D40"/>
    </row>
    <row r="41" spans="3:4">
      <c r="C41" s="18"/>
      <c r="D41"/>
    </row>
    <row r="42" spans="3:4">
      <c r="C42" s="18"/>
      <c r="D42"/>
    </row>
    <row r="43" spans="3:4">
      <c r="C43" s="18"/>
      <c r="D43"/>
    </row>
    <row r="44" spans="3:4">
      <c r="C44" s="18"/>
      <c r="D44"/>
    </row>
    <row r="45" spans="3:4">
      <c r="C45" s="18"/>
      <c r="D45"/>
    </row>
    <row r="46" spans="3:4">
      <c r="C46" s="18"/>
      <c r="D46"/>
    </row>
    <row r="47" spans="3:4">
      <c r="C47" s="18"/>
      <c r="D47"/>
    </row>
    <row r="48" spans="3:4">
      <c r="C48" s="18"/>
      <c r="D48"/>
    </row>
    <row r="49" spans="3:4">
      <c r="C49" s="18"/>
      <c r="D49"/>
    </row>
    <row r="50" spans="3:4">
      <c r="C50" s="18"/>
      <c r="D50"/>
    </row>
    <row r="51" spans="3:4">
      <c r="C51" s="18"/>
      <c r="D51"/>
    </row>
    <row r="52" spans="3:4">
      <c r="C52" s="18"/>
      <c r="D52"/>
    </row>
    <row r="53" spans="3:4">
      <c r="C53" s="18"/>
      <c r="D53"/>
    </row>
    <row r="54" spans="3:4">
      <c r="C54" s="18"/>
      <c r="D54"/>
    </row>
    <row r="55" spans="3:4">
      <c r="C55" s="18"/>
      <c r="D55"/>
    </row>
    <row r="56" spans="3:4">
      <c r="C56" s="18"/>
      <c r="D56"/>
    </row>
    <row r="57" spans="3:4">
      <c r="C57" s="18"/>
      <c r="D57"/>
    </row>
    <row r="58" spans="3:4">
      <c r="C58" s="18"/>
      <c r="D58"/>
    </row>
    <row r="59" spans="3:4">
      <c r="C59" s="18"/>
      <c r="D59"/>
    </row>
    <row r="60" spans="3:4">
      <c r="C60" s="18"/>
      <c r="D60"/>
    </row>
    <row r="61" spans="3:4">
      <c r="C61" s="18"/>
      <c r="D61"/>
    </row>
    <row r="62" spans="3:4">
      <c r="C62" s="18"/>
      <c r="D62"/>
    </row>
    <row r="63" spans="3:4">
      <c r="C63" s="18"/>
      <c r="D63"/>
    </row>
    <row r="64" spans="3:4">
      <c r="C64" s="18"/>
      <c r="D64"/>
    </row>
    <row r="65" spans="3:4">
      <c r="C65" s="18"/>
      <c r="D65"/>
    </row>
    <row r="66" spans="3:4">
      <c r="C66" s="18"/>
      <c r="D66"/>
    </row>
    <row r="67" spans="3:4">
      <c r="C67" s="18"/>
      <c r="D67"/>
    </row>
    <row r="68" spans="3:4">
      <c r="C68" s="18"/>
      <c r="D68"/>
    </row>
    <row r="69" spans="3:4">
      <c r="C69" s="18"/>
      <c r="D69"/>
    </row>
    <row r="70" spans="3:4">
      <c r="C70" s="18"/>
      <c r="D70"/>
    </row>
    <row r="71" spans="3:4">
      <c r="C71" s="18"/>
      <c r="D71"/>
    </row>
    <row r="72" spans="3:4">
      <c r="C72" s="18"/>
      <c r="D72"/>
    </row>
    <row r="73" spans="3:4">
      <c r="C73" s="18"/>
      <c r="D73"/>
    </row>
    <row r="74" spans="3:4">
      <c r="C74" s="18"/>
      <c r="D74"/>
    </row>
    <row r="75" spans="3:4">
      <c r="C75" s="18"/>
      <c r="D75"/>
    </row>
    <row r="76" spans="3:4">
      <c r="C76" s="18"/>
      <c r="D76"/>
    </row>
    <row r="77" spans="3:4">
      <c r="C77" s="18"/>
      <c r="D77"/>
    </row>
    <row r="78" spans="3:4">
      <c r="C78" s="18"/>
      <c r="D78"/>
    </row>
    <row r="79" spans="3:4">
      <c r="C79" s="18"/>
      <c r="D79"/>
    </row>
    <row r="80" spans="3:4">
      <c r="C80" s="18"/>
      <c r="D80"/>
    </row>
    <row r="81" spans="3:4">
      <c r="C81" s="18"/>
      <c r="D81"/>
    </row>
    <row r="82" spans="3:4">
      <c r="C82" s="18"/>
      <c r="D82"/>
    </row>
    <row r="83" spans="3:4">
      <c r="C83" s="18"/>
      <c r="D83"/>
    </row>
    <row r="84" spans="3:4">
      <c r="C84" s="18"/>
      <c r="D84"/>
    </row>
    <row r="85" spans="3:4">
      <c r="C85" s="18"/>
      <c r="D85"/>
    </row>
    <row r="86" spans="3:4">
      <c r="C86" s="18"/>
      <c r="D86"/>
    </row>
    <row r="87" spans="3:4">
      <c r="C87" s="18"/>
      <c r="D87"/>
    </row>
    <row r="88" spans="3:4">
      <c r="C88" s="18"/>
      <c r="D88"/>
    </row>
    <row r="89" spans="3:4">
      <c r="C89" s="18"/>
      <c r="D89"/>
    </row>
    <row r="90" spans="3:4">
      <c r="C90" s="18"/>
      <c r="D90"/>
    </row>
    <row r="91" spans="3:4">
      <c r="C91" s="18"/>
      <c r="D91"/>
    </row>
    <row r="92" spans="3:4">
      <c r="C92" s="18"/>
      <c r="D92"/>
    </row>
    <row r="93" spans="3:4">
      <c r="C93" s="18"/>
      <c r="D93"/>
    </row>
    <row r="94" spans="3:4">
      <c r="C94" s="18"/>
      <c r="D94"/>
    </row>
    <row r="95" spans="3:4">
      <c r="C95" s="18"/>
      <c r="D95"/>
    </row>
    <row r="96" spans="3:4">
      <c r="C96" s="18"/>
      <c r="D96"/>
    </row>
    <row r="97" spans="3:4">
      <c r="C97" s="18"/>
      <c r="D97"/>
    </row>
    <row r="98" spans="3:4">
      <c r="C98" s="18"/>
      <c r="D98"/>
    </row>
    <row r="99" spans="3:4">
      <c r="C99" s="18"/>
      <c r="D99"/>
    </row>
    <row r="100" spans="3:4">
      <c r="C100" s="18"/>
      <c r="D100"/>
    </row>
    <row r="101" spans="3:4">
      <c r="C101" s="18"/>
      <c r="D101"/>
    </row>
    <row r="102" spans="3:4">
      <c r="C102" s="18"/>
      <c r="D102"/>
    </row>
    <row r="103" spans="3:4">
      <c r="C103" s="18"/>
      <c r="D103"/>
    </row>
    <row r="104" spans="3:4">
      <c r="C104" s="18"/>
      <c r="D104"/>
    </row>
    <row r="105" spans="3:4">
      <c r="C105" s="18"/>
      <c r="D105"/>
    </row>
    <row r="106" spans="3:4">
      <c r="C106" s="18"/>
      <c r="D106"/>
    </row>
    <row r="107" spans="3:4">
      <c r="C107" s="18"/>
      <c r="D107"/>
    </row>
    <row r="108" spans="3:4">
      <c r="C108" s="18"/>
      <c r="D108"/>
    </row>
    <row r="109" spans="3:4">
      <c r="C109" s="18"/>
      <c r="D109"/>
    </row>
    <row r="110" spans="3:4">
      <c r="C110" s="18"/>
      <c r="D110"/>
    </row>
    <row r="111" spans="3:4">
      <c r="C111" s="18"/>
      <c r="D111"/>
    </row>
    <row r="112" spans="3:4">
      <c r="C112" s="18"/>
      <c r="D112"/>
    </row>
    <row r="113" spans="3:4">
      <c r="C113" s="18"/>
      <c r="D113"/>
    </row>
    <row r="114" spans="3:4">
      <c r="C114" s="18"/>
      <c r="D114"/>
    </row>
    <row r="115" spans="3:4">
      <c r="C115" s="18"/>
      <c r="D115"/>
    </row>
    <row r="116" spans="3:4">
      <c r="C116" s="18"/>
      <c r="D116"/>
    </row>
    <row r="117" spans="3:4">
      <c r="C117" s="18"/>
      <c r="D117"/>
    </row>
    <row r="118" spans="3:4">
      <c r="C118" s="18"/>
      <c r="D118"/>
    </row>
    <row r="119" spans="3:4">
      <c r="C119" s="18"/>
      <c r="D119"/>
    </row>
    <row r="120" spans="3:4">
      <c r="C120" s="18"/>
      <c r="D120"/>
    </row>
    <row r="121" spans="3:4">
      <c r="C121" s="18"/>
      <c r="D121"/>
    </row>
    <row r="122" spans="3:4">
      <c r="C122" s="18"/>
      <c r="D122"/>
    </row>
    <row r="123" spans="3:4">
      <c r="C123" s="18"/>
      <c r="D123"/>
    </row>
    <row r="124" spans="3:4">
      <c r="C124" s="18"/>
      <c r="D124"/>
    </row>
    <row r="125" spans="3:4">
      <c r="C125" s="18"/>
      <c r="D125"/>
    </row>
    <row r="126" spans="3:4">
      <c r="C126" s="18"/>
      <c r="D126"/>
    </row>
    <row r="127" spans="3:4">
      <c r="C127" s="18"/>
      <c r="D127"/>
    </row>
    <row r="128" spans="3:4">
      <c r="C128" s="18"/>
      <c r="D128"/>
    </row>
    <row r="129" spans="3:4">
      <c r="C129" s="18"/>
      <c r="D129"/>
    </row>
    <row r="130" spans="3:4">
      <c r="C130" s="18"/>
      <c r="D130"/>
    </row>
    <row r="131" spans="3:4">
      <c r="C131" s="18"/>
      <c r="D131"/>
    </row>
    <row r="132" spans="3:4">
      <c r="C132" s="18"/>
      <c r="D132"/>
    </row>
    <row r="133" spans="3:4">
      <c r="C133" s="18"/>
      <c r="D133"/>
    </row>
    <row r="134" spans="3:4">
      <c r="C134" s="18"/>
      <c r="D134"/>
    </row>
    <row r="135" spans="3:4">
      <c r="C135" s="18"/>
      <c r="D135"/>
    </row>
    <row r="136" spans="3:4">
      <c r="C136" s="18"/>
      <c r="D136"/>
    </row>
    <row r="137" spans="3:4">
      <c r="C137" s="18"/>
      <c r="D137"/>
    </row>
    <row r="138" spans="3:4">
      <c r="C138" s="18"/>
      <c r="D138"/>
    </row>
    <row r="139" spans="3:4">
      <c r="C139" s="18"/>
      <c r="D139"/>
    </row>
    <row r="140" spans="3:4">
      <c r="C140" s="18"/>
      <c r="D140"/>
    </row>
    <row r="141" spans="3:4">
      <c r="C141" s="18"/>
      <c r="D141"/>
    </row>
    <row r="142" spans="3:4">
      <c r="C142" s="18"/>
      <c r="D142"/>
    </row>
    <row r="143" spans="3:4">
      <c r="C143" s="18"/>
      <c r="D143"/>
    </row>
    <row r="144" spans="3:4">
      <c r="C144" s="18"/>
      <c r="D144"/>
    </row>
    <row r="145" spans="3:4">
      <c r="C145" s="18"/>
      <c r="D145"/>
    </row>
    <row r="146" spans="3:4">
      <c r="C146" s="18"/>
      <c r="D146"/>
    </row>
    <row r="147" spans="3:4">
      <c r="C147" s="18"/>
      <c r="D147"/>
    </row>
    <row r="148" spans="3:4">
      <c r="C148" s="18"/>
      <c r="D148"/>
    </row>
    <row r="149" spans="3:4">
      <c r="C149" s="18"/>
      <c r="D149"/>
    </row>
    <row r="150" spans="3:4">
      <c r="C150" s="18"/>
      <c r="D150"/>
    </row>
    <row r="151" spans="3:4">
      <c r="C151" s="18"/>
      <c r="D151"/>
    </row>
    <row r="152" spans="3:4">
      <c r="C152" s="18"/>
      <c r="D152"/>
    </row>
    <row r="153" spans="3:4">
      <c r="C153" s="18"/>
      <c r="D153"/>
    </row>
    <row r="154" spans="3:4">
      <c r="C154" s="18"/>
      <c r="D154"/>
    </row>
    <row r="155" spans="3:4">
      <c r="C155" s="18"/>
      <c r="D155"/>
    </row>
    <row r="156" spans="3:4">
      <c r="C156" s="18"/>
      <c r="D156"/>
    </row>
    <row r="157" spans="3:4">
      <c r="C157" s="18"/>
      <c r="D157"/>
    </row>
    <row r="158" spans="3:4">
      <c r="C158" s="18"/>
      <c r="D158"/>
    </row>
    <row r="159" spans="3:4">
      <c r="C159" s="18"/>
      <c r="D159"/>
    </row>
    <row r="160" spans="3:4">
      <c r="C160" s="18"/>
      <c r="D160"/>
    </row>
    <row r="161" spans="3:4">
      <c r="C161" s="18"/>
      <c r="D161"/>
    </row>
    <row r="162" spans="3:4">
      <c r="C162" s="18"/>
      <c r="D162"/>
    </row>
    <row r="163" spans="3:4">
      <c r="C163" s="18"/>
      <c r="D163"/>
    </row>
    <row r="164" spans="3:4">
      <c r="C164" s="18"/>
      <c r="D164"/>
    </row>
    <row r="165" spans="3:4">
      <c r="C165" s="18"/>
      <c r="D165"/>
    </row>
    <row r="166" spans="3:4">
      <c r="C166" s="18"/>
      <c r="D166"/>
    </row>
    <row r="167" spans="3:4">
      <c r="C167" s="18"/>
      <c r="D167"/>
    </row>
    <row r="168" spans="3:4">
      <c r="C168" s="18"/>
      <c r="D168"/>
    </row>
    <row r="169" spans="3:4">
      <c r="C169" s="18"/>
      <c r="D169"/>
    </row>
    <row r="170" spans="3:4">
      <c r="C170" s="18"/>
      <c r="D170"/>
    </row>
    <row r="171" spans="3:4">
      <c r="C171" s="18"/>
      <c r="D171"/>
    </row>
    <row r="172" spans="3:4">
      <c r="C172" s="18"/>
      <c r="D172"/>
    </row>
    <row r="173" spans="3:4">
      <c r="C173" s="18"/>
      <c r="D173"/>
    </row>
    <row r="174" spans="3:4">
      <c r="C174" s="18"/>
      <c r="D174"/>
    </row>
    <row r="175" spans="3:4">
      <c r="C175" s="18"/>
      <c r="D175"/>
    </row>
    <row r="176" spans="3:4">
      <c r="C176" s="18"/>
      <c r="D176"/>
    </row>
    <row r="177" spans="3:4">
      <c r="C177" s="18"/>
      <c r="D177"/>
    </row>
    <row r="178" spans="3:4">
      <c r="C178" s="18"/>
      <c r="D178"/>
    </row>
    <row r="179" spans="3:4">
      <c r="C179" s="18"/>
      <c r="D179"/>
    </row>
    <row r="180" spans="3:4">
      <c r="C180" s="18"/>
      <c r="D180"/>
    </row>
    <row r="181" spans="3:4">
      <c r="C181" s="18"/>
      <c r="D181"/>
    </row>
    <row r="182" spans="3:4">
      <c r="C182" s="18"/>
      <c r="D182"/>
    </row>
    <row r="183" spans="3:4">
      <c r="C183" s="18"/>
      <c r="D183"/>
    </row>
    <row r="184" spans="3:4">
      <c r="C184" s="18"/>
      <c r="D184"/>
    </row>
    <row r="185" spans="3:4">
      <c r="C185" s="18"/>
      <c r="D185"/>
    </row>
    <row r="186" spans="3:4">
      <c r="C186" s="18"/>
      <c r="D186"/>
    </row>
    <row r="187" spans="3:4">
      <c r="C187" s="18"/>
      <c r="D187"/>
    </row>
    <row r="188" spans="3:4">
      <c r="C188" s="18"/>
      <c r="D188"/>
    </row>
    <row r="189" spans="3:4">
      <c r="C189" s="18"/>
      <c r="D189"/>
    </row>
    <row r="190" spans="3:4">
      <c r="C190" s="18"/>
      <c r="D190"/>
    </row>
    <row r="191" spans="3:4">
      <c r="C191" s="18"/>
      <c r="D191"/>
    </row>
    <row r="192" spans="3:4">
      <c r="C192" s="18"/>
      <c r="D192"/>
    </row>
    <row r="193" spans="3:4">
      <c r="C193" s="18"/>
      <c r="D193"/>
    </row>
    <row r="194" spans="3:4">
      <c r="C194" s="18"/>
      <c r="D194"/>
    </row>
    <row r="195" spans="3:4">
      <c r="C195" s="18"/>
      <c r="D195"/>
    </row>
    <row r="196" spans="3:4">
      <c r="C196" s="18"/>
      <c r="D196"/>
    </row>
    <row r="197" spans="3:4">
      <c r="C197" s="18"/>
      <c r="D197"/>
    </row>
    <row r="198" spans="3:4">
      <c r="C198" s="18"/>
      <c r="D198"/>
    </row>
    <row r="199" spans="3:4">
      <c r="C199" s="18"/>
      <c r="D199"/>
    </row>
    <row r="200" spans="3:4">
      <c r="C200" s="18"/>
      <c r="D200"/>
    </row>
    <row r="201" spans="3:4">
      <c r="C201" s="18"/>
      <c r="D201"/>
    </row>
    <row r="202" spans="3:4">
      <c r="C202" s="18"/>
      <c r="D202"/>
    </row>
    <row r="203" spans="3:4">
      <c r="C203" s="18"/>
      <c r="D203"/>
    </row>
    <row r="204" spans="3:4">
      <c r="C204" s="18"/>
      <c r="D204"/>
    </row>
    <row r="205" spans="3:4">
      <c r="C205" s="18"/>
      <c r="D205"/>
    </row>
    <row r="206" spans="3:4">
      <c r="C206" s="18"/>
      <c r="D206"/>
    </row>
    <row r="207" spans="3:4">
      <c r="C207" s="18"/>
      <c r="D207"/>
    </row>
    <row r="208" spans="3:4">
      <c r="C208" s="18"/>
      <c r="D208"/>
    </row>
    <row r="209" spans="3:4">
      <c r="C209" s="18"/>
      <c r="D209"/>
    </row>
    <row r="210" spans="3:4">
      <c r="C210" s="18"/>
      <c r="D210"/>
    </row>
    <row r="211" spans="3:4">
      <c r="C211" s="18"/>
      <c r="D211"/>
    </row>
    <row r="212" spans="3:4">
      <c r="C212" s="18"/>
      <c r="D212"/>
    </row>
    <row r="213" spans="3:4">
      <c r="C213" s="18"/>
      <c r="D213"/>
    </row>
    <row r="214" spans="3:4">
      <c r="C214" s="18"/>
      <c r="D214"/>
    </row>
    <row r="215" spans="3:4">
      <c r="C215" s="18"/>
      <c r="D215"/>
    </row>
    <row r="216" spans="3:4">
      <c r="C216" s="18"/>
      <c r="D216"/>
    </row>
    <row r="217" spans="3:4">
      <c r="C217" s="18"/>
      <c r="D217"/>
    </row>
    <row r="218" spans="3:4">
      <c r="C218" s="18"/>
      <c r="D218"/>
    </row>
    <row r="219" spans="3:4">
      <c r="C219" s="18"/>
      <c r="D219"/>
    </row>
    <row r="220" spans="3:4">
      <c r="C220" s="18"/>
      <c r="D220"/>
    </row>
    <row r="221" spans="3:4">
      <c r="C221" s="18"/>
      <c r="D221"/>
    </row>
    <row r="222" spans="3:4">
      <c r="C222" s="18"/>
      <c r="D222"/>
    </row>
    <row r="223" spans="3:4">
      <c r="C223" s="18"/>
      <c r="D223"/>
    </row>
    <row r="224" spans="3:4">
      <c r="C224" s="18"/>
      <c r="D224"/>
    </row>
    <row r="225" spans="3:4">
      <c r="C225" s="18"/>
      <c r="D225"/>
    </row>
    <row r="226" spans="3:4">
      <c r="C226" s="18"/>
      <c r="D226"/>
    </row>
    <row r="227" spans="3:4">
      <c r="C227" s="18"/>
      <c r="D227"/>
    </row>
    <row r="228" spans="3:4">
      <c r="C228" s="18"/>
      <c r="D228"/>
    </row>
    <row r="229" spans="3:4">
      <c r="C229" s="18"/>
      <c r="D229"/>
    </row>
    <row r="230" spans="3:4">
      <c r="C230" s="18"/>
      <c r="D230"/>
    </row>
    <row r="231" spans="3:4">
      <c r="C231" s="18"/>
      <c r="D231"/>
    </row>
    <row r="232" spans="3:4">
      <c r="C232" s="18"/>
      <c r="D232"/>
    </row>
    <row r="233" spans="3:4">
      <c r="C233" s="18"/>
      <c r="D233"/>
    </row>
    <row r="234" spans="3:4">
      <c r="C234" s="18"/>
      <c r="D234"/>
    </row>
    <row r="235" spans="3:4">
      <c r="C235" s="18"/>
      <c r="D235"/>
    </row>
    <row r="236" spans="3:4">
      <c r="C236" s="18"/>
      <c r="D236"/>
    </row>
    <row r="237" spans="3:4">
      <c r="C237" s="18"/>
      <c r="D237"/>
    </row>
    <row r="238" spans="3:4">
      <c r="C238" s="18"/>
      <c r="D238"/>
    </row>
    <row r="239" spans="3:4">
      <c r="C239" s="18"/>
      <c r="D239"/>
    </row>
    <row r="240" spans="3:4">
      <c r="C240" s="18"/>
      <c r="D240"/>
    </row>
    <row r="241" spans="3:4">
      <c r="C241" s="18"/>
      <c r="D241"/>
    </row>
    <row r="242" spans="3:4">
      <c r="C242" s="18"/>
      <c r="D242"/>
    </row>
    <row r="243" spans="3:4">
      <c r="C243" s="18"/>
      <c r="D243"/>
    </row>
    <row r="244" spans="3:4">
      <c r="C244" s="18"/>
      <c r="D244"/>
    </row>
    <row r="245" spans="3:4">
      <c r="C245" s="18"/>
      <c r="D245"/>
    </row>
    <row r="246" spans="3:4">
      <c r="C246" s="18"/>
      <c r="D246"/>
    </row>
    <row r="247" spans="3:4">
      <c r="C247" s="18"/>
      <c r="D247"/>
    </row>
    <row r="248" spans="3:4">
      <c r="C248" s="18"/>
      <c r="D248"/>
    </row>
    <row r="249" spans="3:4">
      <c r="C249" s="18"/>
      <c r="D249"/>
    </row>
    <row r="250" spans="3:4">
      <c r="C250" s="18"/>
      <c r="D250"/>
    </row>
    <row r="251" spans="3:4">
      <c r="C251" s="18"/>
      <c r="D251"/>
    </row>
    <row r="252" spans="3:4">
      <c r="C252" s="18"/>
      <c r="D252"/>
    </row>
    <row r="253" spans="3:4">
      <c r="C253" s="18"/>
      <c r="D253"/>
    </row>
    <row r="254" spans="3:4">
      <c r="C254" s="18"/>
      <c r="D254"/>
    </row>
    <row r="255" spans="3:4">
      <c r="C255" s="18"/>
      <c r="D255"/>
    </row>
    <row r="256" spans="3:4">
      <c r="C256" s="18"/>
      <c r="D256"/>
    </row>
    <row r="257" spans="3:4">
      <c r="C257" s="18"/>
      <c r="D257"/>
    </row>
    <row r="258" spans="3:4">
      <c r="C258" s="18"/>
      <c r="D258"/>
    </row>
    <row r="259" spans="3:4">
      <c r="C259" s="18"/>
      <c r="D259"/>
    </row>
    <row r="260" spans="3:4">
      <c r="C260" s="18"/>
      <c r="D260"/>
    </row>
    <row r="261" spans="3:4">
      <c r="C261" s="18"/>
      <c r="D261"/>
    </row>
    <row r="262" spans="3:4">
      <c r="C262" s="18"/>
      <c r="D262"/>
    </row>
    <row r="263" spans="3:4">
      <c r="C263" s="18"/>
      <c r="D263"/>
    </row>
    <row r="264" spans="3:4">
      <c r="C264" s="18"/>
      <c r="D264"/>
    </row>
    <row r="265" spans="3:4">
      <c r="C265" s="18"/>
      <c r="D265"/>
    </row>
    <row r="266" spans="3:4">
      <c r="C266" s="18"/>
      <c r="D266"/>
    </row>
    <row r="267" spans="3:4">
      <c r="C267" s="18"/>
      <c r="D267"/>
    </row>
    <row r="268" spans="3:4">
      <c r="C268" s="18"/>
      <c r="D268"/>
    </row>
    <row r="269" spans="3:4">
      <c r="C269" s="18"/>
      <c r="D269"/>
    </row>
    <row r="270" spans="3:4">
      <c r="C270" s="18"/>
      <c r="D270"/>
    </row>
    <row r="271" spans="3:4">
      <c r="C271" s="18"/>
      <c r="D271"/>
    </row>
    <row r="272" spans="3:4">
      <c r="C272" s="18"/>
      <c r="D272"/>
    </row>
    <row r="273" spans="3:4">
      <c r="C273" s="18"/>
      <c r="D273"/>
    </row>
    <row r="274" spans="3:4">
      <c r="C274" s="18"/>
      <c r="D274"/>
    </row>
    <row r="275" spans="3:4">
      <c r="C275" s="18"/>
      <c r="D275"/>
    </row>
    <row r="276" spans="3:4">
      <c r="C276" s="18"/>
      <c r="D276"/>
    </row>
    <row r="277" spans="3:4">
      <c r="C277" s="18"/>
      <c r="D277"/>
    </row>
    <row r="278" spans="3:4">
      <c r="C278" s="18"/>
      <c r="D278"/>
    </row>
    <row r="279" spans="3:4">
      <c r="C279" s="18"/>
      <c r="D279"/>
    </row>
    <row r="280" spans="3:4">
      <c r="C280" s="18"/>
      <c r="D280"/>
    </row>
    <row r="281" spans="3:4">
      <c r="C281" s="18"/>
      <c r="D281"/>
    </row>
    <row r="282" spans="3:4">
      <c r="C282" s="18"/>
      <c r="D282"/>
    </row>
    <row r="283" spans="3:4">
      <c r="C283" s="18"/>
      <c r="D283"/>
    </row>
    <row r="284" spans="3:4">
      <c r="C284" s="18"/>
      <c r="D284"/>
    </row>
    <row r="285" spans="3:4">
      <c r="C285" s="18"/>
      <c r="D285"/>
    </row>
    <row r="286" spans="3:4">
      <c r="C286" s="18"/>
      <c r="D286"/>
    </row>
    <row r="287" spans="3:4">
      <c r="C287" s="18"/>
      <c r="D287"/>
    </row>
    <row r="288" spans="3:4">
      <c r="C288" s="18"/>
      <c r="D288"/>
    </row>
    <row r="289" spans="3:4">
      <c r="C289" s="18"/>
      <c r="D289"/>
    </row>
    <row r="290" spans="3:4">
      <c r="C290" s="18"/>
      <c r="D290"/>
    </row>
    <row r="291" spans="3:4">
      <c r="C291" s="18"/>
      <c r="D291"/>
    </row>
    <row r="292" spans="3:4">
      <c r="C292" s="18"/>
      <c r="D292"/>
    </row>
    <row r="293" spans="3:4">
      <c r="C293" s="18"/>
      <c r="D293"/>
    </row>
    <row r="294" spans="3:4">
      <c r="C294" s="18"/>
      <c r="D294"/>
    </row>
    <row r="295" spans="3:4">
      <c r="C295" s="18"/>
      <c r="D295"/>
    </row>
    <row r="296" spans="3:4">
      <c r="C296" s="18"/>
      <c r="D296"/>
    </row>
    <row r="297" spans="3:4">
      <c r="C297" s="18"/>
      <c r="D297"/>
    </row>
    <row r="298" spans="3:4">
      <c r="C298" s="18"/>
      <c r="D298"/>
    </row>
    <row r="299" spans="3:4">
      <c r="C299" s="18"/>
      <c r="D299"/>
    </row>
    <row r="300" spans="3:4">
      <c r="C300" s="18"/>
      <c r="D300"/>
    </row>
    <row r="301" spans="3:4">
      <c r="C301" s="18"/>
      <c r="D301"/>
    </row>
    <row r="302" spans="3:4">
      <c r="C302" s="18"/>
      <c r="D302"/>
    </row>
    <row r="303" spans="3:4">
      <c r="C303" s="18"/>
      <c r="D303"/>
    </row>
    <row r="304" spans="3:4">
      <c r="C304" s="18"/>
      <c r="D304"/>
    </row>
    <row r="305" spans="3:4">
      <c r="C305" s="18"/>
      <c r="D305"/>
    </row>
    <row r="306" spans="3:4">
      <c r="C306" s="18"/>
      <c r="D306"/>
    </row>
    <row r="307" spans="3:4">
      <c r="C307" s="18"/>
      <c r="D307"/>
    </row>
    <row r="308" spans="3:4">
      <c r="C308" s="18"/>
      <c r="D308"/>
    </row>
    <row r="309" spans="3:4">
      <c r="C309" s="18"/>
      <c r="D309"/>
    </row>
    <row r="310" spans="3:4">
      <c r="C310" s="18"/>
      <c r="D310"/>
    </row>
    <row r="311" spans="3:4">
      <c r="C311" s="18"/>
      <c r="D311"/>
    </row>
    <row r="312" spans="3:4">
      <c r="C312" s="18"/>
      <c r="D312"/>
    </row>
    <row r="313" spans="3:4">
      <c r="C313" s="18"/>
      <c r="D313"/>
    </row>
    <row r="314" spans="3:4">
      <c r="C314" s="18"/>
      <c r="D314"/>
    </row>
    <row r="315" spans="3:4">
      <c r="C315" s="18"/>
      <c r="D315"/>
    </row>
    <row r="316" spans="3:4">
      <c r="C316" s="18"/>
      <c r="D316"/>
    </row>
    <row r="317" spans="3:4">
      <c r="C317" s="18"/>
      <c r="D317"/>
    </row>
    <row r="318" spans="3:4">
      <c r="C318" s="18"/>
      <c r="D318"/>
    </row>
    <row r="319" spans="3:4">
      <c r="C319" s="18"/>
      <c r="D319"/>
    </row>
    <row r="320" spans="3:4">
      <c r="C320" s="18"/>
      <c r="D320"/>
    </row>
    <row r="321" spans="3:4">
      <c r="C321" s="18"/>
      <c r="D321"/>
    </row>
    <row r="322" spans="3:4">
      <c r="C322" s="18"/>
      <c r="D322"/>
    </row>
    <row r="323" spans="3:4">
      <c r="C323" s="18"/>
      <c r="D323"/>
    </row>
    <row r="324" spans="3:4">
      <c r="C324" s="18"/>
      <c r="D324"/>
    </row>
    <row r="325" spans="3:4">
      <c r="C325" s="18"/>
      <c r="D325"/>
    </row>
    <row r="326" spans="3:4">
      <c r="C326" s="18"/>
      <c r="D326"/>
    </row>
    <row r="327" spans="3:4">
      <c r="C327" s="18"/>
      <c r="D327"/>
    </row>
    <row r="328" spans="3:4">
      <c r="C328" s="18"/>
      <c r="D328"/>
    </row>
    <row r="329" spans="3:4">
      <c r="C329" s="18"/>
      <c r="D329"/>
    </row>
    <row r="330" spans="3:4">
      <c r="C330" s="18"/>
      <c r="D330"/>
    </row>
    <row r="331" spans="3:4">
      <c r="C331" s="18"/>
      <c r="D331"/>
    </row>
    <row r="332" spans="3:4">
      <c r="C332" s="18"/>
      <c r="D332"/>
    </row>
    <row r="333" spans="3:4">
      <c r="C333" s="18"/>
      <c r="D333"/>
    </row>
    <row r="334" spans="3:4">
      <c r="C334" s="18"/>
      <c r="D334"/>
    </row>
    <row r="335" spans="3:4">
      <c r="C335" s="18"/>
      <c r="D335"/>
    </row>
    <row r="336" spans="3:4">
      <c r="C336" s="18"/>
      <c r="D336"/>
    </row>
    <row r="337" spans="3:4">
      <c r="C337" s="18"/>
      <c r="D337"/>
    </row>
    <row r="338" spans="3:4">
      <c r="C338" s="18"/>
      <c r="D338"/>
    </row>
    <row r="339" spans="3:4">
      <c r="C339" s="18"/>
      <c r="D339"/>
    </row>
    <row r="340" spans="3:4">
      <c r="C340" s="18"/>
      <c r="D340"/>
    </row>
    <row r="341" spans="3:4">
      <c r="C341" s="18"/>
      <c r="D341"/>
    </row>
    <row r="342" spans="3:4">
      <c r="C342" s="18"/>
      <c r="D342"/>
    </row>
    <row r="343" spans="3:4">
      <c r="C343" s="18"/>
      <c r="D343"/>
    </row>
    <row r="344" spans="3:4">
      <c r="C344" s="18"/>
      <c r="D344"/>
    </row>
    <row r="345" spans="3:4">
      <c r="C345" s="18"/>
      <c r="D345"/>
    </row>
    <row r="346" spans="3:4">
      <c r="C346" s="18"/>
      <c r="D346"/>
    </row>
    <row r="347" spans="3:4">
      <c r="C347" s="18"/>
      <c r="D347"/>
    </row>
    <row r="348" spans="3:4">
      <c r="C348" s="18"/>
      <c r="D348"/>
    </row>
    <row r="349" spans="3:4">
      <c r="C349" s="18"/>
      <c r="D349"/>
    </row>
    <row r="350" spans="3:4">
      <c r="C350" s="18"/>
      <c r="D350"/>
    </row>
    <row r="351" spans="3:4">
      <c r="C351" s="18"/>
      <c r="D351"/>
    </row>
    <row r="352" spans="3:4">
      <c r="C352" s="18"/>
      <c r="D352"/>
    </row>
    <row r="353" spans="3:4">
      <c r="C353" s="18"/>
      <c r="D353"/>
    </row>
    <row r="354" spans="3:4">
      <c r="C354" s="18"/>
      <c r="D354"/>
    </row>
    <row r="355" spans="3:4">
      <c r="C355" s="18"/>
      <c r="D355"/>
    </row>
    <row r="356" spans="3:4">
      <c r="C356" s="18"/>
      <c r="D356"/>
    </row>
    <row r="357" spans="3:4">
      <c r="C357" s="18"/>
      <c r="D357"/>
    </row>
    <row r="358" spans="3:4">
      <c r="C358" s="18"/>
      <c r="D358"/>
    </row>
    <row r="359" spans="3:4">
      <c r="C359" s="18"/>
      <c r="D359"/>
    </row>
    <row r="360" spans="3:4">
      <c r="C360" s="18"/>
      <c r="D360"/>
    </row>
    <row r="361" spans="3:4">
      <c r="C361" s="18"/>
      <c r="D361"/>
    </row>
    <row r="362" spans="3:4">
      <c r="C362" s="18"/>
      <c r="D362"/>
    </row>
    <row r="363" spans="3:4">
      <c r="C363" s="18"/>
      <c r="D363"/>
    </row>
    <row r="364" spans="3:4">
      <c r="C364" s="18"/>
      <c r="D364"/>
    </row>
    <row r="365" spans="3:4">
      <c r="C365" s="18"/>
      <c r="D365"/>
    </row>
    <row r="366" spans="3:4">
      <c r="C366" s="18"/>
      <c r="D366"/>
    </row>
    <row r="367" spans="3:4">
      <c r="C367" s="18"/>
      <c r="D367"/>
    </row>
    <row r="368" spans="3:4">
      <c r="C368" s="18"/>
      <c r="D368"/>
    </row>
    <row r="369" spans="3:4">
      <c r="C369" s="18"/>
      <c r="D369"/>
    </row>
    <row r="370" spans="3:4">
      <c r="C370" s="18"/>
      <c r="D370"/>
    </row>
    <row r="371" spans="3:4">
      <c r="C371" s="18"/>
      <c r="D371"/>
    </row>
    <row r="372" spans="3:4">
      <c r="C372" s="18"/>
      <c r="D372"/>
    </row>
    <row r="373" spans="3:4">
      <c r="C373" s="18"/>
      <c r="D373"/>
    </row>
    <row r="374" spans="3:4">
      <c r="C374" s="18"/>
      <c r="D374"/>
    </row>
    <row r="375" spans="3:4">
      <c r="C375" s="18"/>
      <c r="D375"/>
    </row>
    <row r="376" spans="3:4">
      <c r="C376" s="18"/>
      <c r="D376"/>
    </row>
    <row r="377" spans="3:4">
      <c r="C377" s="18"/>
      <c r="D377"/>
    </row>
    <row r="378" spans="3:4">
      <c r="C378" s="18"/>
      <c r="D378"/>
    </row>
    <row r="379" spans="3:4">
      <c r="C379" s="18"/>
      <c r="D379"/>
    </row>
    <row r="380" spans="3:4">
      <c r="C380" s="18"/>
      <c r="D380"/>
    </row>
    <row r="381" spans="3:4">
      <c r="C381" s="18"/>
      <c r="D381"/>
    </row>
    <row r="382" spans="3:4">
      <c r="C382" s="18"/>
      <c r="D382"/>
    </row>
    <row r="383" spans="3:4">
      <c r="C383" s="18"/>
      <c r="D383"/>
    </row>
    <row r="384" spans="3:4">
      <c r="C384" s="18"/>
      <c r="D384"/>
    </row>
    <row r="385" spans="3:4">
      <c r="C385" s="18"/>
      <c r="D385"/>
    </row>
    <row r="386" spans="3:4">
      <c r="C386" s="18"/>
      <c r="D386"/>
    </row>
    <row r="387" spans="3:4">
      <c r="C387" s="18"/>
      <c r="D387"/>
    </row>
    <row r="388" spans="3:4">
      <c r="C388" s="18"/>
      <c r="D388"/>
    </row>
    <row r="389" spans="3:4">
      <c r="C389" s="18"/>
      <c r="D389"/>
    </row>
    <row r="390" spans="3:4">
      <c r="C390" s="18"/>
      <c r="D390"/>
    </row>
    <row r="391" spans="3:4">
      <c r="C391" s="18"/>
      <c r="D391"/>
    </row>
    <row r="392" spans="3:4">
      <c r="C392" s="18"/>
      <c r="D392"/>
    </row>
    <row r="393" spans="3:4">
      <c r="C393" s="18"/>
      <c r="D393"/>
    </row>
    <row r="394" spans="3:4">
      <c r="C394" s="18"/>
      <c r="D394"/>
    </row>
    <row r="395" spans="3:4">
      <c r="C395" s="18"/>
      <c r="D395"/>
    </row>
    <row r="396" spans="3:4">
      <c r="C396" s="18"/>
      <c r="D396"/>
    </row>
    <row r="397" spans="3:4">
      <c r="C397" s="18"/>
      <c r="D397"/>
    </row>
    <row r="398" spans="3:4">
      <c r="C398" s="18"/>
      <c r="D398"/>
    </row>
    <row r="399" spans="3:4">
      <c r="C399" s="18"/>
      <c r="D399"/>
    </row>
    <row r="400" spans="3:4">
      <c r="C400" s="18"/>
      <c r="D400"/>
    </row>
    <row r="401" spans="3:4">
      <c r="C401" s="18"/>
      <c r="D401"/>
    </row>
    <row r="402" spans="3:4">
      <c r="C402" s="18"/>
      <c r="D402"/>
    </row>
    <row r="403" spans="3:4">
      <c r="C403" s="18"/>
      <c r="D403"/>
    </row>
    <row r="404" spans="3:4">
      <c r="C404" s="18"/>
      <c r="D404"/>
    </row>
    <row r="405" spans="3:4">
      <c r="C405" s="18"/>
      <c r="D405"/>
    </row>
    <row r="406" spans="3:4">
      <c r="C406" s="18"/>
      <c r="D406"/>
    </row>
    <row r="407" spans="3:4">
      <c r="C407" s="18"/>
      <c r="D407"/>
    </row>
    <row r="408" spans="3:4">
      <c r="C408" s="18"/>
      <c r="D408"/>
    </row>
    <row r="409" spans="3:4">
      <c r="C409" s="18"/>
      <c r="D409"/>
    </row>
    <row r="410" spans="3:4">
      <c r="C410" s="18"/>
      <c r="D410"/>
    </row>
    <row r="411" spans="3:4">
      <c r="C411" s="18"/>
      <c r="D411"/>
    </row>
    <row r="412" spans="3:4">
      <c r="C412" s="18"/>
      <c r="D412"/>
    </row>
    <row r="413" spans="3:4">
      <c r="C413" s="18"/>
      <c r="D413"/>
    </row>
    <row r="414" spans="3:4">
      <c r="C414" s="18"/>
      <c r="D414"/>
    </row>
    <row r="415" spans="3:4">
      <c r="C415" s="18"/>
      <c r="D415"/>
    </row>
    <row r="416" spans="3:4">
      <c r="C416" s="18"/>
      <c r="D416"/>
    </row>
    <row r="417" spans="3:4">
      <c r="C417" s="18"/>
      <c r="D417"/>
    </row>
    <row r="418" spans="3:4">
      <c r="C418" s="18"/>
      <c r="D418"/>
    </row>
    <row r="419" spans="3:4">
      <c r="C419" s="18"/>
      <c r="D419"/>
    </row>
    <row r="420" spans="3:4">
      <c r="C420" s="18"/>
      <c r="D420"/>
    </row>
    <row r="421" spans="3:4">
      <c r="C421" s="18"/>
      <c r="D421"/>
    </row>
    <row r="422" spans="3:4">
      <c r="C422" s="18"/>
      <c r="D422"/>
    </row>
    <row r="423" spans="3:4">
      <c r="C423" s="18"/>
      <c r="D423"/>
    </row>
    <row r="424" spans="3:4">
      <c r="C424" s="18"/>
      <c r="D424"/>
    </row>
    <row r="425" spans="3:4">
      <c r="C425" s="18"/>
      <c r="D425"/>
    </row>
    <row r="426" spans="3:4">
      <c r="C426" s="18"/>
      <c r="D426"/>
    </row>
    <row r="427" spans="3:4">
      <c r="C427" s="18"/>
      <c r="D427"/>
    </row>
    <row r="428" spans="3:4">
      <c r="C428" s="18"/>
      <c r="D428"/>
    </row>
    <row r="429" spans="3:4">
      <c r="C429" s="18"/>
      <c r="D429"/>
    </row>
    <row r="430" spans="3:4">
      <c r="C430" s="18"/>
      <c r="D430"/>
    </row>
    <row r="431" spans="3:4">
      <c r="C431" s="18"/>
      <c r="D431"/>
    </row>
    <row r="432" spans="3:4">
      <c r="C432" s="18"/>
      <c r="D432"/>
    </row>
    <row r="433" spans="3:4">
      <c r="C433" s="18"/>
      <c r="D433"/>
    </row>
    <row r="434" spans="3:4">
      <c r="C434" s="18"/>
      <c r="D434"/>
    </row>
    <row r="435" spans="3:4">
      <c r="C435" s="18"/>
      <c r="D435"/>
    </row>
    <row r="436" spans="3:4">
      <c r="C436" s="18"/>
      <c r="D436"/>
    </row>
    <row r="437" spans="3:4">
      <c r="C437" s="18"/>
      <c r="D437"/>
    </row>
    <row r="438" spans="3:4">
      <c r="C438" s="18"/>
      <c r="D438"/>
    </row>
    <row r="439" spans="3:4">
      <c r="C439" s="18"/>
      <c r="D439"/>
    </row>
    <row r="440" spans="3:4">
      <c r="C440" s="18"/>
      <c r="D440"/>
    </row>
    <row r="441" spans="3:4">
      <c r="C441" s="18"/>
      <c r="D441"/>
    </row>
    <row r="442" spans="3:4">
      <c r="C442" s="18"/>
      <c r="D442"/>
    </row>
    <row r="443" spans="3:4">
      <c r="C443" s="18"/>
      <c r="D443"/>
    </row>
    <row r="444" spans="3:4">
      <c r="C444" s="18"/>
      <c r="D444"/>
    </row>
    <row r="445" spans="3:4">
      <c r="C445" s="18"/>
      <c r="D445"/>
    </row>
    <row r="446" spans="3:4">
      <c r="C446" s="18"/>
      <c r="D446"/>
    </row>
    <row r="447" spans="3:4">
      <c r="C447" s="18"/>
      <c r="D447"/>
    </row>
    <row r="448" spans="3:4">
      <c r="C448" s="18"/>
      <c r="D448"/>
    </row>
    <row r="449" spans="3:4">
      <c r="C449" s="18"/>
      <c r="D449"/>
    </row>
    <row r="450" spans="3:4">
      <c r="C450" s="18"/>
      <c r="D450"/>
    </row>
    <row r="451" spans="3:4">
      <c r="C451" s="18"/>
      <c r="D451"/>
    </row>
    <row r="452" spans="3:4">
      <c r="C452" s="18"/>
      <c r="D452"/>
    </row>
    <row r="453" spans="3:4">
      <c r="C453" s="18"/>
      <c r="D453"/>
    </row>
    <row r="454" spans="3:4">
      <c r="C454" s="18"/>
      <c r="D454"/>
    </row>
    <row r="455" spans="3:4">
      <c r="C455" s="18"/>
      <c r="D455"/>
    </row>
    <row r="456" spans="3:4">
      <c r="C456" s="18"/>
      <c r="D456"/>
    </row>
    <row r="457" spans="3:4">
      <c r="C457" s="18"/>
      <c r="D457"/>
    </row>
    <row r="458" spans="3:4">
      <c r="C458" s="18"/>
      <c r="D458"/>
    </row>
    <row r="459" spans="3:4">
      <c r="C459" s="18"/>
      <c r="D459"/>
    </row>
    <row r="460" spans="3:4">
      <c r="C460" s="18"/>
      <c r="D460"/>
    </row>
    <row r="461" spans="3:4">
      <c r="C461" s="18"/>
      <c r="D461"/>
    </row>
    <row r="462" spans="3:4">
      <c r="C462" s="18"/>
      <c r="D462"/>
    </row>
    <row r="463" spans="3:4">
      <c r="C463" s="18"/>
      <c r="D463"/>
    </row>
    <row r="464" spans="3:4">
      <c r="C464" s="18"/>
      <c r="D464"/>
    </row>
    <row r="465" spans="3:4">
      <c r="C465" s="18"/>
      <c r="D465"/>
    </row>
    <row r="466" spans="3:4">
      <c r="C466" s="18"/>
      <c r="D466"/>
    </row>
    <row r="467" spans="3:4">
      <c r="C467" s="18"/>
      <c r="D467"/>
    </row>
    <row r="468" spans="3:4">
      <c r="C468" s="18"/>
      <c r="D468"/>
    </row>
    <row r="469" spans="3:4">
      <c r="C469" s="18"/>
      <c r="D469"/>
    </row>
    <row r="470" spans="3:4">
      <c r="C470" s="18"/>
      <c r="D470"/>
    </row>
    <row r="471" spans="3:4">
      <c r="C471" s="18"/>
      <c r="D471"/>
    </row>
    <row r="472" spans="3:4">
      <c r="C472" s="18"/>
      <c r="D472"/>
    </row>
    <row r="473" spans="3:4">
      <c r="C473" s="18"/>
      <c r="D473"/>
    </row>
    <row r="474" spans="3:4">
      <c r="C474" s="18"/>
      <c r="D474"/>
    </row>
    <row r="475" spans="3:4">
      <c r="C475" s="18"/>
      <c r="D475"/>
    </row>
    <row r="476" spans="3:4">
      <c r="C476" s="18"/>
      <c r="D476"/>
    </row>
    <row r="477" spans="3:4">
      <c r="C477" s="18"/>
      <c r="D477"/>
    </row>
    <row r="478" spans="3:4">
      <c r="C478" s="18"/>
      <c r="D478"/>
    </row>
    <row r="479" spans="3:4">
      <c r="C479" s="18"/>
      <c r="D479"/>
    </row>
    <row r="480" spans="3:4">
      <c r="C480" s="18"/>
      <c r="D480"/>
    </row>
    <row r="481" spans="3:4">
      <c r="C481" s="18"/>
      <c r="D481"/>
    </row>
    <row r="482" spans="3:4">
      <c r="C482" s="18"/>
      <c r="D482"/>
    </row>
    <row r="483" spans="3:4">
      <c r="C483" s="18"/>
      <c r="D483"/>
    </row>
    <row r="484" spans="3:4">
      <c r="C484" s="18"/>
      <c r="D484"/>
    </row>
    <row r="485" spans="3:4">
      <c r="C485" s="18"/>
      <c r="D485"/>
    </row>
    <row r="486" spans="3:4">
      <c r="C486" s="18"/>
      <c r="D486"/>
    </row>
    <row r="487" spans="3:4">
      <c r="C487" s="18"/>
      <c r="D487"/>
    </row>
    <row r="488" spans="3:4">
      <c r="C488" s="18"/>
      <c r="D488"/>
    </row>
    <row r="489" spans="3:4">
      <c r="C489" s="18"/>
      <c r="D489"/>
    </row>
    <row r="490" spans="3:4">
      <c r="C490" s="18"/>
      <c r="D490"/>
    </row>
    <row r="491" spans="3:4">
      <c r="C491" s="18"/>
      <c r="D491"/>
    </row>
    <row r="492" spans="3:4">
      <c r="C492" s="18"/>
      <c r="D492"/>
    </row>
    <row r="493" spans="3:4">
      <c r="C493" s="18"/>
      <c r="D493"/>
    </row>
    <row r="494" spans="3:4">
      <c r="C494" s="18"/>
      <c r="D494"/>
    </row>
    <row r="495" spans="3:4">
      <c r="C495" s="18"/>
      <c r="D495"/>
    </row>
    <row r="496" spans="3:4">
      <c r="C496" s="18"/>
      <c r="D496"/>
    </row>
    <row r="497" spans="3:4">
      <c r="C497" s="18"/>
      <c r="D497"/>
    </row>
    <row r="498" spans="3:4">
      <c r="C498" s="18"/>
      <c r="D498"/>
    </row>
    <row r="499" spans="3:4">
      <c r="C499" s="18"/>
      <c r="D499"/>
    </row>
    <row r="500" spans="3:4">
      <c r="C500" s="18"/>
      <c r="D500"/>
    </row>
    <row r="501" spans="3:4">
      <c r="C501" s="18"/>
      <c r="D501"/>
    </row>
    <row r="502" spans="3:4">
      <c r="C502" s="18"/>
      <c r="D502"/>
    </row>
    <row r="503" spans="3:4">
      <c r="C503" s="18"/>
      <c r="D503"/>
    </row>
    <row r="504" spans="3:4">
      <c r="C504" s="18"/>
      <c r="D504"/>
    </row>
    <row r="505" spans="3:4">
      <c r="C505" s="18"/>
      <c r="D505"/>
    </row>
    <row r="506" spans="3:4">
      <c r="C506" s="18"/>
      <c r="D506"/>
    </row>
    <row r="507" spans="3:4">
      <c r="C507" s="18"/>
      <c r="D507"/>
    </row>
    <row r="508" spans="3:4">
      <c r="C508" s="18"/>
      <c r="D508"/>
    </row>
    <row r="509" spans="3:4">
      <c r="C509" s="18"/>
      <c r="D509"/>
    </row>
    <row r="510" spans="3:4">
      <c r="C510" s="18"/>
      <c r="D510"/>
    </row>
    <row r="511" spans="3:4">
      <c r="C511" s="18"/>
      <c r="D511"/>
    </row>
  </sheetData>
  <mergeCells count="1">
    <mergeCell ref="A6:C6"/>
  </mergeCells>
  <phoneticPr fontId="5" type="noConversion"/>
  <printOptions horizontalCentered="1"/>
  <pageMargins left="0.43307086614173229" right="0.27559055118110237" top="1.5748031496062993" bottom="1.3779527559055118" header="1.5748031496062993" footer="0.51181102362204722"/>
  <pageSetup scale="11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41"/>
  <sheetViews>
    <sheetView view="pageBreakPreview" zoomScale="60" zoomScaleNormal="100" workbookViewId="0">
      <selection activeCell="F21" sqref="F21"/>
    </sheetView>
  </sheetViews>
  <sheetFormatPr baseColWidth="10" defaultColWidth="80.5546875" defaultRowHeight="15"/>
  <cols>
    <col min="1" max="1" width="12.44140625" style="160" customWidth="1"/>
    <col min="2" max="3" width="80.5546875" style="162" customWidth="1"/>
    <col min="4" max="4" width="10.5546875" style="159" customWidth="1"/>
    <col min="5" max="16384" width="80.5546875" style="159"/>
  </cols>
  <sheetData>
    <row r="1" spans="1:3" ht="15.6">
      <c r="A1" s="626" t="str">
        <f>+PROPONENTE!A6</f>
        <v>INVITACION A PÚBLICA No. IP-DT-CAS-012-2023</v>
      </c>
      <c r="B1" s="626"/>
      <c r="C1" s="626"/>
    </row>
    <row r="2" spans="1:3" ht="15.6">
      <c r="A2" s="626"/>
      <c r="B2" s="626"/>
      <c r="C2" s="626"/>
    </row>
    <row r="3" spans="1:3" ht="36.75" customHeight="1">
      <c r="A3" s="626" t="str">
        <f>+PROPONENTE!A8</f>
        <v>OBJETO: CONSTRUCCION DE OBRAS DE SEÑALIZACION PARA LA SEGURIDAD VIAL EN LA VÍA CON CÓDIGO 6512 MONTERREY - YOPAL, A CARGO DEL INSTITUTO NACIONAL DE VÍAS EN JURISDICCION DE LA TERRITORIAL CASANARE</v>
      </c>
      <c r="B3" s="626"/>
      <c r="C3" s="626"/>
    </row>
    <row r="5" spans="1:3" ht="15.6">
      <c r="B5" s="627" t="s">
        <v>79</v>
      </c>
      <c r="C5" s="627"/>
    </row>
    <row r="6" spans="1:3" ht="15.6">
      <c r="B6" s="161">
        <f>+'Revision económica'!G31</f>
        <v>100000000</v>
      </c>
      <c r="C6" s="161"/>
    </row>
    <row r="8" spans="1:3" ht="15.6">
      <c r="B8" s="627" t="s">
        <v>80</v>
      </c>
      <c r="C8" s="627"/>
    </row>
    <row r="9" spans="1:3" ht="15.6">
      <c r="B9" s="624">
        <f>+B6*0.1</f>
        <v>10000000</v>
      </c>
      <c r="C9" s="624"/>
    </row>
    <row r="10" spans="1:3">
      <c r="B10" s="160"/>
    </row>
    <row r="11" spans="1:3">
      <c r="B11" s="160"/>
    </row>
    <row r="12" spans="1:3" ht="15.6">
      <c r="C12" s="222">
        <f>+[8]PROPONENTES!A13</f>
        <v>1</v>
      </c>
    </row>
    <row r="13" spans="1:3" ht="24.75" customHeight="1">
      <c r="C13" s="223" t="str">
        <f>+PROPONENTE!B14</f>
        <v>JUAN BERNARDO CAÑON PARRA</v>
      </c>
    </row>
    <row r="14" spans="1:3" ht="24.75" customHeight="1">
      <c r="C14" s="224">
        <v>1</v>
      </c>
    </row>
    <row r="15" spans="1:3" ht="15.6">
      <c r="A15" s="163" t="s">
        <v>44</v>
      </c>
      <c r="B15" s="163" t="s">
        <v>81</v>
      </c>
      <c r="C15" s="139" t="s">
        <v>82</v>
      </c>
    </row>
    <row r="16" spans="1:3" ht="15.6">
      <c r="A16" s="139"/>
      <c r="B16" s="164" t="s">
        <v>83</v>
      </c>
      <c r="C16" s="165"/>
    </row>
    <row r="17" spans="1:3" ht="15.6">
      <c r="A17" s="144"/>
      <c r="B17" s="166" t="s">
        <v>84</v>
      </c>
      <c r="C17" s="301" t="s">
        <v>55</v>
      </c>
    </row>
    <row r="18" spans="1:3" ht="37.5" customHeight="1">
      <c r="A18" s="144"/>
      <c r="B18" s="166" t="s">
        <v>85</v>
      </c>
      <c r="C18" s="167" t="s">
        <v>126</v>
      </c>
    </row>
    <row r="19" spans="1:3" ht="15.6">
      <c r="A19" s="144"/>
      <c r="B19" s="166" t="s">
        <v>86</v>
      </c>
      <c r="C19" s="168" t="s">
        <v>55</v>
      </c>
    </row>
    <row r="20" spans="1:3" ht="35.25" customHeight="1">
      <c r="A20" s="144"/>
      <c r="B20" s="166" t="s">
        <v>87</v>
      </c>
      <c r="C20" s="168" t="s">
        <v>55</v>
      </c>
    </row>
    <row r="21" spans="1:3" ht="58.5" customHeight="1">
      <c r="A21" s="144"/>
      <c r="B21" s="166" t="s">
        <v>88</v>
      </c>
      <c r="C21" s="168" t="s">
        <v>55</v>
      </c>
    </row>
    <row r="22" spans="1:3" ht="15.6">
      <c r="A22" s="144"/>
      <c r="B22" s="166" t="s">
        <v>89</v>
      </c>
      <c r="C22" s="168" t="s">
        <v>55</v>
      </c>
    </row>
    <row r="23" spans="1:3" ht="15.6">
      <c r="A23" s="144"/>
      <c r="B23" s="166" t="s">
        <v>90</v>
      </c>
      <c r="C23" s="168" t="s">
        <v>91</v>
      </c>
    </row>
    <row r="24" spans="1:3" ht="15.6">
      <c r="A24" s="144"/>
      <c r="B24" s="166" t="s">
        <v>117</v>
      </c>
      <c r="C24" s="168" t="s">
        <v>55</v>
      </c>
    </row>
    <row r="25" spans="1:3" ht="15.6">
      <c r="A25" s="139"/>
      <c r="B25" s="169" t="s">
        <v>92</v>
      </c>
      <c r="C25" s="168"/>
    </row>
    <row r="26" spans="1:3" ht="24.75" customHeight="1">
      <c r="A26" s="144"/>
      <c r="B26" s="166" t="s">
        <v>93</v>
      </c>
      <c r="C26" s="167" t="s">
        <v>55</v>
      </c>
    </row>
    <row r="27" spans="1:3" ht="43.5" customHeight="1">
      <c r="A27" s="144"/>
      <c r="B27" s="166" t="s">
        <v>94</v>
      </c>
      <c r="C27" s="167" t="s">
        <v>55</v>
      </c>
    </row>
    <row r="28" spans="1:3" ht="56.25" customHeight="1">
      <c r="A28" s="139"/>
      <c r="B28" s="164" t="s">
        <v>95</v>
      </c>
      <c r="C28" s="168"/>
    </row>
    <row r="29" spans="1:3" ht="15.6">
      <c r="A29" s="144"/>
      <c r="B29" s="166" t="s">
        <v>96</v>
      </c>
      <c r="C29" s="168" t="s">
        <v>55</v>
      </c>
    </row>
    <row r="30" spans="1:3" ht="15.6">
      <c r="A30" s="144"/>
      <c r="B30" s="166" t="s">
        <v>97</v>
      </c>
      <c r="C30" s="168" t="s">
        <v>55</v>
      </c>
    </row>
    <row r="31" spans="1:3" ht="15.6">
      <c r="A31" s="144"/>
      <c r="B31" s="166" t="s">
        <v>98</v>
      </c>
      <c r="C31" s="168" t="s">
        <v>55</v>
      </c>
    </row>
    <row r="32" spans="1:3" ht="26.25" customHeight="1">
      <c r="A32" s="144"/>
      <c r="B32" s="210" t="s">
        <v>127</v>
      </c>
      <c r="C32" s="170" t="s">
        <v>55</v>
      </c>
    </row>
    <row r="33" spans="1:4" ht="15.6">
      <c r="A33" s="144"/>
      <c r="B33" s="166" t="s">
        <v>99</v>
      </c>
      <c r="C33" s="170" t="s">
        <v>55</v>
      </c>
    </row>
    <row r="34" spans="1:4" ht="15.6">
      <c r="A34" s="144"/>
      <c r="B34" s="166" t="s">
        <v>100</v>
      </c>
      <c r="C34" s="170" t="s">
        <v>55</v>
      </c>
    </row>
    <row r="35" spans="1:4" ht="21.75" customHeight="1">
      <c r="A35" s="625" t="s">
        <v>125</v>
      </c>
      <c r="B35" s="625"/>
      <c r="C35" s="254"/>
    </row>
    <row r="36" spans="1:4" ht="30" customHeight="1">
      <c r="B36" s="300"/>
      <c r="C36" s="254"/>
    </row>
    <row r="37" spans="1:4" ht="30" customHeight="1">
      <c r="C37" s="144"/>
    </row>
    <row r="38" spans="1:4" ht="30" customHeight="1">
      <c r="C38" s="144"/>
    </row>
    <row r="39" spans="1:4" ht="15.6">
      <c r="B39" s="171" t="s">
        <v>101</v>
      </c>
      <c r="C39" s="172">
        <f>+'OrdenValor '!H5</f>
        <v>97130375</v>
      </c>
      <c r="D39" s="173"/>
    </row>
    <row r="40" spans="1:4">
      <c r="C40" s="175"/>
    </row>
    <row r="41" spans="1:4">
      <c r="C41" s="174">
        <f>+C39/B6</f>
        <v>0.97130375000000002</v>
      </c>
    </row>
  </sheetData>
  <mergeCells count="7">
    <mergeCell ref="B9:C9"/>
    <mergeCell ref="A35:B35"/>
    <mergeCell ref="A1:C1"/>
    <mergeCell ref="A2:C2"/>
    <mergeCell ref="A3:C3"/>
    <mergeCell ref="B5:C5"/>
    <mergeCell ref="B8:C8"/>
  </mergeCells>
  <conditionalFormatting sqref="C16:C34">
    <cfRule type="containsText" dxfId="706" priority="1" stopIfTrue="1" operator="containsText" text="N.A">
      <formula>NOT(ISERROR(SEARCH("N.A",C16)))</formula>
    </cfRule>
    <cfRule type="containsText" dxfId="705" priority="2" stopIfTrue="1" operator="containsText" text="NO">
      <formula>NOT(ISERROR(SEARCH("NO",C16)))</formula>
    </cfRule>
    <cfRule type="containsText" dxfId="704" priority="3" stopIfTrue="1" operator="containsText" text="SI">
      <formula>NOT(ISERROR(SEARCH("SI",C16)))</formula>
    </cfRule>
  </conditionalFormatting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pageSetUpPr fitToPage="1"/>
  </sheetPr>
  <dimension ref="A1:Y33"/>
  <sheetViews>
    <sheetView view="pageBreakPreview" topLeftCell="A6" zoomScale="60" zoomScaleNormal="100" workbookViewId="0">
      <selection activeCell="A28" sqref="A28:S28"/>
    </sheetView>
  </sheetViews>
  <sheetFormatPr baseColWidth="10" defaultRowHeight="13.2"/>
  <cols>
    <col min="1" max="1" width="6.109375" customWidth="1"/>
    <col min="2" max="2" width="14.33203125" customWidth="1"/>
    <col min="3" max="3" width="11.6640625" customWidth="1"/>
    <col min="4" max="4" width="51.88671875" style="3" customWidth="1"/>
    <col min="5" max="5" width="13.109375" customWidth="1"/>
    <col min="6" max="6" width="11.6640625" customWidth="1"/>
    <col min="7" max="7" width="20.44140625" customWidth="1"/>
    <col min="8" max="8" width="13" customWidth="1"/>
    <col min="9" max="9" width="14.5546875" customWidth="1"/>
    <col min="10" max="10" width="13.44140625" customWidth="1"/>
    <col min="11" max="11" width="14.5546875" customWidth="1"/>
    <col min="12" max="12" width="14" customWidth="1"/>
    <col min="13" max="13" width="9.6640625" customWidth="1"/>
    <col min="14" max="14" width="11.33203125" customWidth="1"/>
    <col min="15" max="15" width="19" customWidth="1"/>
    <col min="16" max="16" width="26.5546875" customWidth="1"/>
    <col min="17" max="17" width="27" customWidth="1"/>
    <col min="18" max="19" width="11.109375" customWidth="1"/>
    <col min="20" max="20" width="7.109375" hidden="1" customWidth="1"/>
    <col min="21" max="21" width="9" customWidth="1"/>
    <col min="22" max="22" width="12.6640625" bestFit="1" customWidth="1"/>
    <col min="23" max="23" width="34.6640625" customWidth="1"/>
    <col min="24" max="24" width="15.6640625" customWidth="1"/>
    <col min="25" max="25" width="17.44140625" customWidth="1"/>
  </cols>
  <sheetData>
    <row r="1" spans="1:20" ht="17.399999999999999">
      <c r="A1" s="19" t="str">
        <f>PROPONENTE!A1</f>
        <v>INSTITUTO NACIONAL DE VÍAS</v>
      </c>
      <c r="B1" s="19"/>
      <c r="C1" s="19"/>
      <c r="D1" s="53"/>
      <c r="E1" s="20"/>
      <c r="F1" s="20"/>
      <c r="G1" s="20"/>
      <c r="H1" s="20"/>
      <c r="I1" s="20"/>
      <c r="J1" s="2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6">
      <c r="A2" s="21" t="str">
        <f>PROPONENTE!A2</f>
        <v>DIRECCIÓN GENERAL</v>
      </c>
      <c r="B2" s="21"/>
      <c r="C2" s="21"/>
      <c r="D2" s="53"/>
      <c r="E2" s="20"/>
      <c r="F2" s="20"/>
      <c r="G2" s="20"/>
      <c r="H2" s="20"/>
      <c r="I2" s="20"/>
      <c r="J2" s="2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6">
      <c r="A3" s="22" t="str">
        <f>PROPONENTE!A3</f>
        <v>DIRECCIÓN DE CONTRATACIÓN</v>
      </c>
      <c r="B3" s="22"/>
      <c r="C3" s="21"/>
      <c r="D3" s="53"/>
      <c r="E3" s="20"/>
      <c r="F3" s="20"/>
      <c r="G3" s="20"/>
      <c r="H3" s="20"/>
      <c r="I3" s="20"/>
      <c r="J3" s="2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>
      <c r="A4" s="23" t="str">
        <f>PROPONENTE!A4</f>
        <v>DIRECCION TERRITORIAL CASANARE</v>
      </c>
      <c r="B4" s="23"/>
      <c r="C4" s="23"/>
      <c r="D4" s="53"/>
      <c r="E4" s="20"/>
      <c r="F4" s="20"/>
      <c r="G4" s="20"/>
      <c r="H4" s="20"/>
      <c r="I4" s="20"/>
      <c r="J4" s="2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>
      <c r="A5" s="24"/>
      <c r="B5" s="24"/>
      <c r="C5" s="24"/>
      <c r="D5" s="57"/>
      <c r="E5" s="20"/>
      <c r="F5" s="20"/>
      <c r="G5" s="20"/>
      <c r="H5" s="20"/>
      <c r="I5" s="20"/>
      <c r="J5" s="2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>
      <c r="A6" s="24" t="str">
        <f>+PROPONENTE!A6</f>
        <v>INVITACION A PÚBLICA No. IP-DT-CAS-012-2023</v>
      </c>
      <c r="B6" s="24"/>
      <c r="C6" s="24"/>
      <c r="D6" s="53"/>
      <c r="E6" s="20"/>
      <c r="F6" s="20"/>
      <c r="G6" s="20"/>
      <c r="H6" s="20"/>
      <c r="I6" s="20"/>
      <c r="J6" s="2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>
      <c r="A7" s="24"/>
      <c r="B7" s="24"/>
      <c r="C7" s="24"/>
      <c r="D7" s="53"/>
      <c r="E7" s="20"/>
      <c r="F7" s="20"/>
      <c r="G7" s="20"/>
      <c r="H7" s="20"/>
      <c r="I7" s="20"/>
      <c r="J7" s="2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37.5" customHeight="1">
      <c r="A8" s="630" t="str">
        <f>+PROPONENTE!A8</f>
        <v>OBJETO: CONSTRUCCION DE OBRAS DE SEÑALIZACION PARA LA SEGURIDAD VIAL EN LA VÍA CON CÓDIGO 6512 MONTERREY - YOPAL, A CARGO DEL INSTITUTO NACIONAL DE VÍAS EN JURISDICCION DE LA TERRITORIAL CASANARE</v>
      </c>
      <c r="B8" s="630"/>
      <c r="C8" s="630"/>
      <c r="D8" s="630"/>
      <c r="E8" s="630"/>
      <c r="F8" s="630"/>
      <c r="G8" s="630"/>
      <c r="H8" s="630"/>
      <c r="I8" s="630"/>
      <c r="J8" s="630"/>
      <c r="K8" s="630"/>
      <c r="L8" s="630"/>
      <c r="M8" s="630"/>
      <c r="N8" s="630"/>
      <c r="O8" s="630"/>
      <c r="P8" s="630"/>
      <c r="Q8" s="630"/>
      <c r="R8" s="630"/>
      <c r="S8" s="630"/>
      <c r="T8" s="630"/>
    </row>
    <row r="9" spans="1:20">
      <c r="A9" s="24"/>
      <c r="B9" s="24"/>
      <c r="C9" s="24"/>
      <c r="D9" s="53"/>
      <c r="E9" s="20"/>
      <c r="F9" s="20"/>
      <c r="G9" s="20"/>
      <c r="H9" s="20"/>
      <c r="I9" s="20"/>
      <c r="J9" s="2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6">
      <c r="A10" s="21" t="s">
        <v>20</v>
      </c>
      <c r="B10" s="21"/>
      <c r="C10" s="21"/>
      <c r="D10" s="53"/>
      <c r="E10" s="20"/>
      <c r="F10" s="20"/>
      <c r="G10" s="20"/>
      <c r="H10" s="20"/>
      <c r="I10" s="20"/>
      <c r="J10" s="2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>
      <c r="A11" s="24"/>
      <c r="B11" s="24"/>
      <c r="C11" s="24"/>
      <c r="D11" s="53"/>
      <c r="E11" s="20"/>
      <c r="F11" s="20"/>
      <c r="G11" s="20"/>
      <c r="H11" s="20"/>
      <c r="I11" s="20"/>
      <c r="J11" s="2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7.399999999999999">
      <c r="A12" s="19" t="s">
        <v>58</v>
      </c>
      <c r="B12" s="19"/>
      <c r="C12" s="19"/>
      <c r="D12" s="53"/>
      <c r="E12" s="20"/>
      <c r="F12" s="20"/>
      <c r="G12" s="20"/>
      <c r="H12" s="20"/>
      <c r="I12" s="20"/>
      <c r="J12" s="2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3.8" thickBot="1"/>
    <row r="14" spans="1:20" s="186" customFormat="1" ht="57" customHeight="1">
      <c r="A14" s="185"/>
      <c r="B14" s="185"/>
      <c r="C14" s="185"/>
      <c r="D14" s="185"/>
      <c r="H14" s="187" t="s">
        <v>21</v>
      </c>
      <c r="I14" s="188" t="s">
        <v>2</v>
      </c>
      <c r="J14" s="188" t="s">
        <v>22</v>
      </c>
      <c r="K14" s="188" t="s">
        <v>23</v>
      </c>
      <c r="L14" s="188" t="s">
        <v>24</v>
      </c>
      <c r="M14" s="189"/>
      <c r="N14" s="190" t="s">
        <v>25</v>
      </c>
      <c r="O14" s="191" t="s">
        <v>57</v>
      </c>
      <c r="P14" s="176"/>
      <c r="Q14" s="184"/>
    </row>
    <row r="15" spans="1:20" s="100" customFormat="1" ht="20.25" customHeight="1" thickBot="1">
      <c r="H15" s="177">
        <v>36526</v>
      </c>
      <c r="I15" s="178">
        <v>45163</v>
      </c>
      <c r="J15" s="178"/>
      <c r="K15" s="178">
        <f>H15</f>
        <v>36526</v>
      </c>
      <c r="L15" s="179"/>
      <c r="M15" s="180"/>
      <c r="N15" s="245">
        <v>2</v>
      </c>
      <c r="O15" s="181">
        <f>+'REQUISITOS HABILITANTES'!B6</f>
        <v>100000000</v>
      </c>
      <c r="P15" s="182">
        <f>+ROUND(O15/SMLM!D44,0)</f>
        <v>86</v>
      </c>
      <c r="Q15" s="183"/>
    </row>
    <row r="16" spans="1:20">
      <c r="N16" s="100"/>
    </row>
    <row r="17" spans="1:25" s="100" customFormat="1">
      <c r="A17" s="192" t="str">
        <f>IF(D17-INT(D17)=0,"PROPONENTE","INTEGRANTE")</f>
        <v>PROPONENTE</v>
      </c>
      <c r="B17" s="192"/>
      <c r="C17" s="192"/>
      <c r="D17" s="192">
        <f>PROPONENTE!A14</f>
        <v>1</v>
      </c>
      <c r="E17" s="192" t="str">
        <f>+PROPONENTE!B14</f>
        <v>JUAN BERNARDO CAÑON PARRA</v>
      </c>
      <c r="F17" s="192"/>
      <c r="G17" s="192"/>
      <c r="H17" s="192"/>
      <c r="I17" s="193"/>
    </row>
    <row r="18" spans="1:25" ht="13.8" thickBot="1">
      <c r="A18" s="26"/>
      <c r="B18" s="20"/>
      <c r="C18" s="20"/>
      <c r="D18" s="26"/>
      <c r="E18" s="26"/>
      <c r="F18" s="20"/>
      <c r="G18" s="20"/>
      <c r="H18" s="36" t="s">
        <v>63</v>
      </c>
      <c r="I18" s="20" t="s">
        <v>26</v>
      </c>
      <c r="J18" s="20" t="s">
        <v>27</v>
      </c>
      <c r="K18" s="20" t="s">
        <v>28</v>
      </c>
      <c r="L18" s="20" t="s">
        <v>29</v>
      </c>
      <c r="M18" s="10" t="s">
        <v>30</v>
      </c>
      <c r="N18" s="10" t="s">
        <v>25</v>
      </c>
      <c r="O18" s="10" t="s">
        <v>31</v>
      </c>
      <c r="P18" s="10" t="s">
        <v>32</v>
      </c>
      <c r="Q18" s="10" t="s">
        <v>33</v>
      </c>
      <c r="R18" s="10" t="s">
        <v>34</v>
      </c>
      <c r="S18" s="10"/>
      <c r="T18" s="10" t="s">
        <v>69</v>
      </c>
      <c r="U18" s="10"/>
    </row>
    <row r="19" spans="1:25" s="231" customFormat="1" ht="44.25" customHeight="1">
      <c r="A19" s="232" t="s">
        <v>35</v>
      </c>
      <c r="B19" s="233" t="s">
        <v>36</v>
      </c>
      <c r="C19" s="234" t="s">
        <v>37</v>
      </c>
      <c r="D19" s="235"/>
      <c r="E19" s="236" t="s">
        <v>16</v>
      </c>
      <c r="F19" s="628" t="s">
        <v>1</v>
      </c>
      <c r="G19" s="628" t="s">
        <v>0</v>
      </c>
      <c r="H19" s="194" t="s">
        <v>38</v>
      </c>
      <c r="I19" s="194" t="s">
        <v>39</v>
      </c>
      <c r="J19" s="194" t="s">
        <v>39</v>
      </c>
      <c r="K19" s="194" t="s">
        <v>39</v>
      </c>
      <c r="L19" s="194" t="s">
        <v>39</v>
      </c>
      <c r="M19" s="237" t="s">
        <v>40</v>
      </c>
      <c r="N19" s="237"/>
      <c r="O19" s="238"/>
      <c r="P19" s="194" t="s">
        <v>41</v>
      </c>
      <c r="Q19" s="239" t="s">
        <v>66</v>
      </c>
      <c r="R19" s="239"/>
      <c r="S19" s="240" t="s">
        <v>78</v>
      </c>
      <c r="T19" s="241"/>
    </row>
    <row r="20" spans="1:25" s="231" customFormat="1" ht="59.25" customHeight="1" thickBot="1">
      <c r="A20" s="225" t="s">
        <v>42</v>
      </c>
      <c r="B20" s="226" t="s">
        <v>43</v>
      </c>
      <c r="C20" s="227" t="s">
        <v>44</v>
      </c>
      <c r="D20" s="227" t="s">
        <v>45</v>
      </c>
      <c r="E20" s="228" t="s">
        <v>18</v>
      </c>
      <c r="F20" s="629"/>
      <c r="G20" s="629"/>
      <c r="H20" s="195" t="s">
        <v>46</v>
      </c>
      <c r="I20" s="195" t="s">
        <v>47</v>
      </c>
      <c r="J20" s="195" t="s">
        <v>48</v>
      </c>
      <c r="K20" s="195" t="s">
        <v>49</v>
      </c>
      <c r="L20" s="195" t="s">
        <v>50</v>
      </c>
      <c r="M20" s="229" t="s">
        <v>51</v>
      </c>
      <c r="N20" s="229" t="s">
        <v>52</v>
      </c>
      <c r="O20" s="195" t="s">
        <v>53</v>
      </c>
      <c r="P20" s="195" t="s">
        <v>54</v>
      </c>
      <c r="Q20" s="195" t="s">
        <v>68</v>
      </c>
      <c r="R20" s="195" t="s">
        <v>19</v>
      </c>
      <c r="S20" s="195" t="s">
        <v>19</v>
      </c>
      <c r="T20" s="230" t="s">
        <v>70</v>
      </c>
    </row>
    <row r="21" spans="1:25" s="138" customFormat="1" ht="135" customHeight="1" thickBot="1">
      <c r="A21" s="196">
        <v>1</v>
      </c>
      <c r="B21" s="197" t="s">
        <v>196</v>
      </c>
      <c r="C21" s="198" t="s">
        <v>198</v>
      </c>
      <c r="D21" s="199" t="s">
        <v>200</v>
      </c>
      <c r="E21" s="200">
        <v>0.9</v>
      </c>
      <c r="F21" s="273" t="s">
        <v>55</v>
      </c>
      <c r="G21" s="253" t="str">
        <f>+E17</f>
        <v>JUAN BERNARDO CAÑON PARRA</v>
      </c>
      <c r="H21" s="201" t="s">
        <v>73</v>
      </c>
      <c r="I21" s="202">
        <v>44894</v>
      </c>
      <c r="J21" s="203"/>
      <c r="K21" s="203"/>
      <c r="L21" s="202">
        <v>44923</v>
      </c>
      <c r="M21" s="204">
        <f>IF(I21="",0,IF(L21&gt;$I$15,ROUND(IF(K21="---",IF(J21="---",IF(I21&gt;$K$15,($I$15-I21+1)/365*12,($I$15-$K$15+1)/365*12),IF(I21&gt;$K$15,(J21-I21+1)/365*12,(J21-$K$15+1)/365*12)),IF(I21&gt;$K$15,(($I$15-I21+1)-(K21-J21))/365*12,(($I$15-$K$15+1)-(K21-J21))/365*12)),1),ROUND(IF(J21="---",IF(I21&gt;$K$15,(L21-I21+1)/365*12,(L21-$K$15+1)/365*12),IF(I21&gt;$K$15,((L21-I21+1)-(K21-J21))/365*12,((L21-$K$15+1)-(K21-J21))/365*12)),1)))</f>
        <v>1</v>
      </c>
      <c r="N21" s="205"/>
      <c r="O21" s="205">
        <f>IF(I21="",(M21+N21),ROUND(IF(K21="---",IF(J21="---",(L21-I21+1)/365*12,(L21-I21+1)/365*12),((L21-I21+1)-(K21-J21))/365*12),1))</f>
        <v>1</v>
      </c>
      <c r="P21" s="206">
        <v>635866847.51999998</v>
      </c>
      <c r="Q21" s="207">
        <f>P21*E21</f>
        <v>572280162.76800001</v>
      </c>
      <c r="R21" s="208">
        <f>Q21/SMLM!D42</f>
        <v>629.89959865540447</v>
      </c>
      <c r="S21" s="208">
        <f>R21*1</f>
        <v>629.89959865540447</v>
      </c>
      <c r="T21" s="209">
        <f>R21/O21</f>
        <v>629.89959865540447</v>
      </c>
      <c r="W21" s="207">
        <f>1353800816.9+34325284.8+41655387.2+1245720+108129+162712+709305.3+6732225+8151715+15505525</f>
        <v>1462396820.2</v>
      </c>
      <c r="X21" s="246"/>
      <c r="Y21" s="247"/>
    </row>
    <row r="22" spans="1:25" s="138" customFormat="1" ht="144" customHeight="1" thickBot="1">
      <c r="A22" s="196">
        <v>2</v>
      </c>
      <c r="B22" s="197" t="s">
        <v>197</v>
      </c>
      <c r="C22" s="198" t="s">
        <v>199</v>
      </c>
      <c r="D22" s="199" t="s">
        <v>201</v>
      </c>
      <c r="E22" s="200">
        <v>0.75</v>
      </c>
      <c r="F22" s="273" t="s">
        <v>55</v>
      </c>
      <c r="G22" s="253" t="str">
        <f>+E17</f>
        <v>JUAN BERNARDO CAÑON PARRA</v>
      </c>
      <c r="H22" s="201" t="s">
        <v>73</v>
      </c>
      <c r="I22" s="202">
        <v>44845</v>
      </c>
      <c r="J22" s="203"/>
      <c r="K22" s="203"/>
      <c r="L22" s="202">
        <v>44926</v>
      </c>
      <c r="M22" s="204">
        <f>IF(I22="",0,IF(L22&gt;$I$15,ROUND(IF(K22="---",IF(J22="---",IF(I22&gt;$K$15,($I$15-I22+1)/365*12,($I$15-$K$15+1)/365*12),IF(I22&gt;$K$15,(J22-I22+1)/365*12,(J22-$K$15+1)/365*12)),IF(I22&gt;$K$15,(($I$15-I22+1)-(K22-J22))/365*12,(($I$15-$K$15+1)-(K22-J22))/365*12)),1),ROUND(IF(J22="---",IF(I22&gt;$K$15,(L22-I22+1)/365*12,(L22-$K$15+1)/365*12),IF(I22&gt;$K$15,((L22-I22+1)-(K22-J22))/365*12,((L22-$K$15+1)-(K22-J22))/365*12)),1)))</f>
        <v>2.7</v>
      </c>
      <c r="N22" s="205"/>
      <c r="O22" s="205">
        <f>IF(I22="",(M22+N22),ROUND(IF(K22="---",IF(J22="---",(L22-I22+1)/365*12,(L22-I22+1)/365*12),((L22-I22+1)-(K22-J22))/365*12),1))</f>
        <v>2.7</v>
      </c>
      <c r="P22" s="206">
        <v>1162597964.3599999</v>
      </c>
      <c r="Q22" s="207">
        <f>P22*E22</f>
        <v>871948473.26999998</v>
      </c>
      <c r="R22" s="208">
        <f>Q22/SMLM!D42</f>
        <v>959.73970284834991</v>
      </c>
      <c r="S22" s="208">
        <f>R22*1</f>
        <v>959.73970284834991</v>
      </c>
      <c r="T22" s="209">
        <f>R22/O22</f>
        <v>355.45914920309252</v>
      </c>
      <c r="W22" s="344">
        <v>2137308492.1800001</v>
      </c>
    </row>
    <row r="23" spans="1:25" s="138" customFormat="1" ht="144" customHeight="1" thickBot="1">
      <c r="A23" s="196">
        <v>3</v>
      </c>
      <c r="B23" s="197"/>
      <c r="C23" s="198"/>
      <c r="D23" s="199"/>
      <c r="E23" s="200"/>
      <c r="F23" s="273"/>
      <c r="G23" s="253"/>
      <c r="H23" s="201"/>
      <c r="I23" s="202"/>
      <c r="J23" s="203"/>
      <c r="K23" s="203"/>
      <c r="L23" s="202"/>
      <c r="M23" s="204">
        <f>IF(I23="",0,IF(L23&gt;$I$15,ROUND(IF(K23="---",IF(J23="---",IF(I23&gt;$K$15,($I$15-I23+1)/365*12,($I$15-$K$15+1)/365*12),IF(I23&gt;$K$15,(J23-I23+1)/365*12,(J23-$K$15+1)/365*12)),IF(I23&gt;$K$15,(($I$15-I23+1)-(K23-J23))/365*12,(($I$15-$K$15+1)-(K23-J23))/365*12)),1),ROUND(IF(J23="---",IF(I23&gt;$K$15,(L23-I23+1)/365*12,(L23-$K$15+1)/365*12),IF(I23&gt;$K$15,((L23-I23+1)-(K23-J23))/365*12,((L23-$K$15+1)-(K23-J23))/365*12)),1)))</f>
        <v>0</v>
      </c>
      <c r="N23" s="205"/>
      <c r="O23" s="205">
        <f>IF(I23="",(M23+N23),ROUND(IF(K23="---",IF(J23="---",(L23-I23+1)/365*12,(L23-I23+1)/365*12),((L23-I23+1)-(K23-J23))/365*12),1))</f>
        <v>0</v>
      </c>
      <c r="P23" s="206"/>
      <c r="Q23" s="207">
        <f>P23*E23</f>
        <v>0</v>
      </c>
      <c r="R23" s="208">
        <f>Q23/SMLM!D40</f>
        <v>0</v>
      </c>
      <c r="S23" s="208">
        <f>R23*1</f>
        <v>0</v>
      </c>
      <c r="T23" s="209" t="e">
        <f>R23/O23</f>
        <v>#DIV/0!</v>
      </c>
      <c r="W23" s="344">
        <f>+W22*0.23</f>
        <v>491580953.20140004</v>
      </c>
    </row>
    <row r="24" spans="1:25" s="138" customFormat="1" ht="144" customHeight="1" thickBot="1">
      <c r="A24" s="196">
        <v>4</v>
      </c>
      <c r="B24" s="197"/>
      <c r="C24" s="198"/>
      <c r="D24" s="199"/>
      <c r="E24" s="200"/>
      <c r="F24" s="273"/>
      <c r="G24" s="253"/>
      <c r="H24" s="201"/>
      <c r="I24" s="202"/>
      <c r="J24" s="203"/>
      <c r="K24" s="203"/>
      <c r="L24" s="202"/>
      <c r="M24" s="204">
        <f>IF(I24="",0,IF(L24&gt;$I$15,ROUND(IF(K24="---",IF(J24="---",IF(I24&gt;$K$15,($I$15-I24+1)/365*12,($I$15-$K$15+1)/365*12),IF(I24&gt;$K$15,(J24-I24+1)/365*12,(J24-$K$15+1)/365*12)),IF(I24&gt;$K$15,(($I$15-I24+1)-(K24-J24))/365*12,(($I$15-$K$15+1)-(K24-J24))/365*12)),1),ROUND(IF(J24="---",IF(I24&gt;$K$15,(L24-I24+1)/365*12,(L24-$K$15+1)/365*12),IF(I24&gt;$K$15,((L24-I24+1)-(K24-J24))/365*12,((L24-$K$15+1)-(K24-J24))/365*12)),1)))</f>
        <v>0</v>
      </c>
      <c r="N24" s="205"/>
      <c r="O24" s="205">
        <f>IF(I24="",(M24+N24),ROUND(IF(K24="---",IF(J24="---",(L24-I24+1)/365*12,(L24-I24+1)/365*12),((L24-I24+1)-(K24-J24))/365*12),1))</f>
        <v>0</v>
      </c>
      <c r="P24" s="206"/>
      <c r="Q24" s="207">
        <f>P24*E24</f>
        <v>0</v>
      </c>
      <c r="R24" s="208">
        <f>Q24/SMLM!D43</f>
        <v>0</v>
      </c>
      <c r="S24" s="208">
        <f>R24*1</f>
        <v>0</v>
      </c>
      <c r="T24" s="209" t="e">
        <f>R24/O24</f>
        <v>#DIV/0!</v>
      </c>
      <c r="W24" s="344">
        <f>+W22*0.02</f>
        <v>42746169.843600005</v>
      </c>
    </row>
    <row r="25" spans="1:25" s="28" customFormat="1" ht="33.75" customHeight="1" thickBot="1">
      <c r="A25" s="81" t="s">
        <v>64</v>
      </c>
      <c r="D25" s="80"/>
      <c r="O25" s="95" t="s">
        <v>65</v>
      </c>
      <c r="P25" s="96"/>
      <c r="Q25" s="96"/>
      <c r="R25" s="97">
        <f>SUM(R21:R24)</f>
        <v>1589.6393015037543</v>
      </c>
      <c r="S25" s="98">
        <f>SUM(S21:S24)</f>
        <v>1589.6393015037543</v>
      </c>
      <c r="T25" s="97">
        <f>SUM(T21:T21)</f>
        <v>629.89959865540447</v>
      </c>
      <c r="W25" s="345">
        <f>+W22*0.05</f>
        <v>106865424.60900001</v>
      </c>
    </row>
    <row r="26" spans="1:25" s="28" customFormat="1" ht="25.5" customHeight="1">
      <c r="A26" s="81"/>
      <c r="D26" s="80"/>
      <c r="O26" s="255"/>
      <c r="P26" s="255"/>
      <c r="Q26" s="255"/>
      <c r="R26" s="256"/>
      <c r="S26" s="256"/>
      <c r="T26" s="256"/>
      <c r="W26" s="345">
        <f>SUM(W22:W25)</f>
        <v>2778501039.8340001</v>
      </c>
    </row>
    <row r="27" spans="1:25" ht="39.75" customHeight="1" thickBot="1">
      <c r="A27" s="634"/>
      <c r="B27" s="635"/>
      <c r="C27" s="635"/>
      <c r="D27" s="635"/>
      <c r="E27" s="635"/>
      <c r="F27" s="635"/>
      <c r="G27" s="635"/>
      <c r="H27" s="635"/>
      <c r="I27" s="635"/>
      <c r="J27" s="635"/>
      <c r="K27" s="635"/>
      <c r="L27" s="635"/>
      <c r="M27" s="635"/>
      <c r="N27" s="635"/>
      <c r="O27" s="635"/>
      <c r="P27" s="635"/>
      <c r="Q27" s="635"/>
      <c r="R27" s="635"/>
      <c r="S27" s="636"/>
      <c r="T27" s="29"/>
    </row>
    <row r="28" spans="1:25" ht="45.75" customHeight="1" thickTop="1" thickBot="1">
      <c r="A28" s="634"/>
      <c r="B28" s="635"/>
      <c r="C28" s="635"/>
      <c r="D28" s="635"/>
      <c r="E28" s="635"/>
      <c r="F28" s="635"/>
      <c r="G28" s="635"/>
      <c r="H28" s="635"/>
      <c r="I28" s="635"/>
      <c r="J28" s="635"/>
      <c r="K28" s="635"/>
      <c r="L28" s="635"/>
      <c r="M28" s="635"/>
      <c r="N28" s="635"/>
      <c r="O28" s="635"/>
      <c r="P28" s="635"/>
      <c r="Q28" s="635"/>
      <c r="R28" s="635"/>
      <c r="S28" s="636"/>
      <c r="T28" s="29"/>
    </row>
    <row r="29" spans="1:25" ht="24.75" customHeight="1" thickTop="1" thickBot="1">
      <c r="A29" s="631" t="s">
        <v>56</v>
      </c>
      <c r="B29" s="632"/>
      <c r="C29" s="632"/>
      <c r="D29" s="632"/>
      <c r="E29" s="632"/>
      <c r="F29" s="632"/>
      <c r="G29" s="632"/>
      <c r="H29" s="632"/>
      <c r="I29" s="632"/>
      <c r="J29" s="632"/>
      <c r="K29" s="632"/>
      <c r="L29" s="632"/>
      <c r="M29" s="632"/>
      <c r="N29" s="632"/>
      <c r="O29" s="632"/>
      <c r="P29" s="632"/>
      <c r="Q29" s="632"/>
      <c r="R29" s="632"/>
      <c r="S29" s="633"/>
      <c r="T29" s="29"/>
    </row>
    <row r="30" spans="1:25" ht="13.8" thickTop="1">
      <c r="X30" s="79"/>
    </row>
    <row r="31" spans="1:25">
      <c r="G31" s="105"/>
    </row>
    <row r="32" spans="1:25">
      <c r="G32" s="105"/>
    </row>
    <row r="33" spans="7:7">
      <c r="G33" s="106"/>
    </row>
  </sheetData>
  <mergeCells count="6">
    <mergeCell ref="F19:F20"/>
    <mergeCell ref="G19:G20"/>
    <mergeCell ref="A8:T8"/>
    <mergeCell ref="A29:S29"/>
    <mergeCell ref="A27:S27"/>
    <mergeCell ref="A28:S28"/>
  </mergeCells>
  <phoneticPr fontId="5" type="noConversion"/>
  <printOptions horizontalCentered="1"/>
  <pageMargins left="0.23622047244094491" right="0.19685039370078741" top="0.39370078740157483" bottom="0.35433070866141736" header="0.39370078740157483" footer="0.35433070866141736"/>
  <pageSetup scale="40" orientation="landscape" blackAndWhite="1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4"/>
  <dimension ref="A1:H23"/>
  <sheetViews>
    <sheetView view="pageBreakPreview" zoomScaleNormal="100" zoomScaleSheetLayoutView="100" workbookViewId="0">
      <selection activeCell="G23" sqref="G23"/>
    </sheetView>
  </sheetViews>
  <sheetFormatPr baseColWidth="10" defaultRowHeight="13.2"/>
  <cols>
    <col min="1" max="1" width="10.109375" style="25" customWidth="1"/>
    <col min="2" max="2" width="41" customWidth="1"/>
    <col min="3" max="3" width="20" customWidth="1"/>
    <col min="4" max="4" width="9.88671875" bestFit="1" customWidth="1"/>
    <col min="5" max="5" width="9.5546875" hidden="1" customWidth="1"/>
    <col min="6" max="6" width="9.5546875" customWidth="1"/>
    <col min="7" max="7" width="21.44140625" bestFit="1" customWidth="1"/>
    <col min="8" max="8" width="1.44140625" customWidth="1"/>
  </cols>
  <sheetData>
    <row r="1" spans="1:6" ht="17.399999999999999">
      <c r="A1" s="1" t="str">
        <f>PROPONENTE!A1</f>
        <v>INSTITUTO NACIONAL DE VÍAS</v>
      </c>
      <c r="B1" s="1"/>
      <c r="C1" s="1"/>
      <c r="D1" s="1"/>
      <c r="E1" s="1"/>
      <c r="F1" s="1"/>
    </row>
    <row r="2" spans="1:6" ht="15.6">
      <c r="A2" s="4" t="str">
        <f>PROPONENTE!A2</f>
        <v>DIRECCIÓN GENERAL</v>
      </c>
      <c r="B2" s="4"/>
      <c r="C2" s="4"/>
      <c r="D2" s="4"/>
      <c r="E2" s="4"/>
      <c r="F2" s="4"/>
    </row>
    <row r="3" spans="1:6" ht="15.6">
      <c r="A3" s="5" t="str">
        <f>PROPONENTE!A3</f>
        <v>DIRECCIÓN DE CONTRATACIÓN</v>
      </c>
      <c r="B3" s="4"/>
      <c r="C3" s="4"/>
      <c r="D3" s="4"/>
      <c r="E3" s="4"/>
      <c r="F3" s="4"/>
    </row>
    <row r="4" spans="1:6">
      <c r="A4" s="6" t="str">
        <f>PROPONENTE!A4</f>
        <v>DIRECCION TERRITORIAL CASANARE</v>
      </c>
      <c r="B4" s="6"/>
      <c r="C4" s="6"/>
      <c r="D4" s="6"/>
      <c r="E4" s="6"/>
      <c r="F4" s="6"/>
    </row>
    <row r="5" spans="1:6">
      <c r="A5" s="5"/>
      <c r="B5" s="2"/>
      <c r="C5" s="2"/>
      <c r="D5" s="2"/>
      <c r="E5" s="2"/>
      <c r="F5" s="2"/>
    </row>
    <row r="6" spans="1:6">
      <c r="A6" s="5" t="str">
        <f>+PROPONENTE!A6</f>
        <v>INVITACION A PÚBLICA No. IP-DT-CAS-012-2023</v>
      </c>
      <c r="B6" s="7"/>
      <c r="C6" s="7"/>
      <c r="D6" s="7"/>
      <c r="E6" s="7"/>
      <c r="F6" s="7"/>
    </row>
    <row r="7" spans="1:6">
      <c r="A7" s="5"/>
      <c r="B7" s="2"/>
      <c r="C7" s="2"/>
      <c r="D7" s="2"/>
      <c r="E7" s="2"/>
      <c r="F7" s="2"/>
    </row>
    <row r="8" spans="1:6" ht="20.399999999999999">
      <c r="A8" s="90" t="str">
        <f>+PROPONENTE!A8</f>
        <v>OBJETO: CONSTRUCCION DE OBRAS DE SEÑALIZACION PARA LA SEGURIDAD VIAL EN LA VÍA CON CÓDIGO 6512 MONTERREY - YOPAL, A CARGO DEL INSTITUTO NACIONAL DE VÍAS EN JURISDICCION DE LA TERRITORIAL CASANARE</v>
      </c>
      <c r="B8" s="8"/>
      <c r="C8" s="8"/>
      <c r="D8" s="8"/>
      <c r="E8" s="8"/>
      <c r="F8" s="8"/>
    </row>
    <row r="9" spans="1:6">
      <c r="A9" s="5"/>
      <c r="B9" s="56"/>
      <c r="C9" s="2"/>
      <c r="D9" s="2"/>
      <c r="E9" s="2"/>
      <c r="F9" s="2"/>
    </row>
    <row r="10" spans="1:6" ht="15.6">
      <c r="A10" s="4" t="s">
        <v>5</v>
      </c>
      <c r="B10" s="4"/>
      <c r="C10" s="4"/>
      <c r="D10" s="4"/>
      <c r="E10" s="4"/>
      <c r="F10" s="4"/>
    </row>
    <row r="11" spans="1:6">
      <c r="A11" s="5"/>
      <c r="B11" s="2"/>
      <c r="C11" s="2"/>
      <c r="D11" s="2"/>
      <c r="E11" s="2"/>
      <c r="F11" s="2"/>
    </row>
    <row r="12" spans="1:6" ht="17.399999999999999">
      <c r="A12" s="1" t="s">
        <v>3</v>
      </c>
      <c r="B12" s="1"/>
      <c r="C12" s="1"/>
      <c r="D12" s="1"/>
      <c r="E12" s="1"/>
      <c r="F12" s="1"/>
    </row>
    <row r="13" spans="1:6" s="25" customFormat="1">
      <c r="A13" s="5"/>
      <c r="B13" s="5"/>
      <c r="C13" s="5"/>
      <c r="D13" s="5"/>
      <c r="E13" s="5"/>
      <c r="F13" s="5"/>
    </row>
    <row r="14" spans="1:6" ht="13.8" thickBot="1">
      <c r="A14" s="5"/>
      <c r="B14" s="2"/>
      <c r="C14" s="2"/>
      <c r="D14" s="2"/>
      <c r="E14" s="2"/>
      <c r="F14" s="2"/>
    </row>
    <row r="15" spans="1:6" ht="14.4" hidden="1" thickTop="1" thickBot="1">
      <c r="A15" s="31"/>
      <c r="B15" s="32"/>
      <c r="C15" s="33" t="s">
        <v>71</v>
      </c>
      <c r="D15" s="34">
        <f>+'FORMULARIO No 2A PFM'!P15/'FORMULARIO No 2A PFM'!N15</f>
        <v>43</v>
      </c>
      <c r="E15" s="77"/>
      <c r="F15" s="77"/>
    </row>
    <row r="16" spans="1:6" ht="14.4" thickTop="1" thickBot="1">
      <c r="A16" s="31"/>
      <c r="B16" s="32"/>
      <c r="C16" s="33" t="s">
        <v>72</v>
      </c>
      <c r="D16" s="34">
        <f>'FORMULARIO No 2A PFM'!P15</f>
        <v>86</v>
      </c>
      <c r="E16" s="77"/>
      <c r="F16" s="77"/>
    </row>
    <row r="17" spans="1:8" ht="14.4" thickTop="1" thickBot="1">
      <c r="A17" s="31"/>
      <c r="B17" s="32"/>
      <c r="C17" s="33" t="s">
        <v>76</v>
      </c>
      <c r="D17" s="34">
        <f>D16*1</f>
        <v>86</v>
      </c>
      <c r="E17" s="77"/>
      <c r="F17" s="77"/>
    </row>
    <row r="18" spans="1:8" ht="13.8" thickTop="1">
      <c r="A18" s="31"/>
      <c r="B18" s="32"/>
      <c r="C18" s="92"/>
      <c r="D18" s="77"/>
      <c r="E18" s="77"/>
      <c r="F18" s="77"/>
    </row>
    <row r="19" spans="1:8" ht="13.8" thickBot="1">
      <c r="A19" s="52"/>
      <c r="B19" s="10"/>
      <c r="C19" s="10"/>
      <c r="D19" s="10"/>
      <c r="E19" s="10"/>
      <c r="F19" s="10"/>
      <c r="G19" s="35"/>
    </row>
    <row r="20" spans="1:8" ht="13.8" thickTop="1">
      <c r="A20" s="66" t="s">
        <v>14</v>
      </c>
      <c r="B20" s="67" t="s">
        <v>15</v>
      </c>
      <c r="C20" s="67" t="s">
        <v>16</v>
      </c>
      <c r="D20" s="68" t="s">
        <v>66</v>
      </c>
      <c r="E20" s="94" t="s">
        <v>70</v>
      </c>
      <c r="F20" s="78" t="s">
        <v>77</v>
      </c>
      <c r="G20" s="69" t="s">
        <v>6</v>
      </c>
    </row>
    <row r="21" spans="1:8">
      <c r="A21" s="70" t="s">
        <v>17</v>
      </c>
      <c r="B21" s="71"/>
      <c r="C21" s="71" t="s">
        <v>18</v>
      </c>
      <c r="D21" s="71" t="s">
        <v>67</v>
      </c>
      <c r="E21" s="71" t="s">
        <v>67</v>
      </c>
      <c r="F21" s="71" t="s">
        <v>67</v>
      </c>
      <c r="G21" s="72" t="s">
        <v>7</v>
      </c>
    </row>
    <row r="22" spans="1:8" ht="2.25" customHeight="1">
      <c r="A22" s="70"/>
      <c r="B22" s="71"/>
      <c r="C22" s="71"/>
      <c r="D22" s="71"/>
      <c r="E22" s="71"/>
      <c r="F22" s="93"/>
      <c r="G22" s="73"/>
    </row>
    <row r="23" spans="1:8" ht="29.25" customHeight="1">
      <c r="A23" s="91">
        <f>PROPONENTE!A14</f>
        <v>1</v>
      </c>
      <c r="B23" s="74" t="str">
        <f>PROPONENTE!B14</f>
        <v>JUAN BERNARDO CAÑON PARRA</v>
      </c>
      <c r="C23" s="75">
        <f>PROPONENTE!C14</f>
        <v>1</v>
      </c>
      <c r="D23" s="76">
        <f>'FORMULARIO No 2A PFM'!R25</f>
        <v>1589.6393015037543</v>
      </c>
      <c r="E23" s="76">
        <f>'FORMULARIO No 2A PFM'!T25</f>
        <v>629.89959865540447</v>
      </c>
      <c r="F23" s="99">
        <f>'FORMULARIO No 2A PFM'!S25</f>
        <v>1589.6393015037543</v>
      </c>
      <c r="G23" s="274" t="str">
        <f>+'FORMULARIO No 2A PFM'!A29</f>
        <v>ADMISIBLE</v>
      </c>
      <c r="H23" s="259" t="str">
        <f>IF(D23&gt;$D$16,"ADMISIBLE","NO ADMISIBLE")</f>
        <v>ADMISIBLE</v>
      </c>
    </row>
  </sheetData>
  <phoneticPr fontId="5" type="noConversion"/>
  <printOptions horizontalCentered="1" verticalCentered="1"/>
  <pageMargins left="0.39370078740157483" right="0.39370078740157483" top="0.39370078740157483" bottom="1.5748031496062993" header="0" footer="0"/>
  <pageSetup scale="8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4C7B8-DA61-4970-8ACC-4805C335B349}">
  <sheetPr>
    <tabColor rgb="FF00B050"/>
    <pageSetUpPr fitToPage="1"/>
  </sheetPr>
  <dimension ref="A1:AF80"/>
  <sheetViews>
    <sheetView showGridLines="0" view="pageBreakPreview" topLeftCell="A7" zoomScale="55" zoomScaleNormal="80" zoomScaleSheetLayoutView="55" workbookViewId="0">
      <pane ySplit="4" topLeftCell="A17" activePane="bottomLeft" state="frozen"/>
      <selection activeCell="A7" sqref="A7"/>
      <selection pane="bottomLeft" activeCell="F17" sqref="F17"/>
    </sheetView>
  </sheetViews>
  <sheetFormatPr baseColWidth="10" defaultColWidth="11.44140625" defaultRowHeight="18" customHeight="1"/>
  <cols>
    <col min="1" max="1" width="7.109375" style="397" bestFit="1" customWidth="1"/>
    <col min="2" max="2" width="41" style="349" bestFit="1" customWidth="1"/>
    <col min="3" max="3" width="25.6640625" style="349" customWidth="1"/>
    <col min="4" max="4" width="26.88671875" style="397" customWidth="1"/>
    <col min="5" max="5" width="23.6640625" style="397" customWidth="1"/>
    <col min="6" max="6" width="24.33203125" style="397" customWidth="1"/>
    <col min="7" max="7" width="24.88671875" style="397" customWidth="1"/>
    <col min="8" max="8" width="24" style="397" customWidth="1"/>
    <col min="9" max="9" width="21.88671875" style="397" customWidth="1"/>
    <col min="10" max="10" width="25.88671875" style="399" customWidth="1"/>
    <col min="11" max="11" width="14" style="399" customWidth="1"/>
    <col min="12" max="12" width="15.88671875" style="399" customWidth="1"/>
    <col min="13" max="15" width="13.6640625" style="399" customWidth="1"/>
    <col min="16" max="16" width="15.5546875" style="397" customWidth="1"/>
    <col min="17" max="17" width="14.6640625" style="399" customWidth="1"/>
    <col min="18" max="18" width="15.33203125" style="399" customWidth="1"/>
    <col min="19" max="19" width="16.33203125" style="399" customWidth="1"/>
    <col min="20" max="20" width="13.6640625" style="399" customWidth="1"/>
    <col min="21" max="21" width="19.6640625" style="397" customWidth="1"/>
    <col min="22" max="22" width="27.44140625" style="349" customWidth="1"/>
    <col min="23" max="23" width="19.44140625" style="350" bestFit="1" customWidth="1"/>
    <col min="24" max="24" width="15.33203125" style="350" bestFit="1" customWidth="1"/>
    <col min="25" max="16384" width="11.44140625" style="350"/>
  </cols>
  <sheetData>
    <row r="1" spans="1:32" s="348" customFormat="1" ht="13.8">
      <c r="A1" s="659" t="str">
        <f>+[1]PROPONENTES!C1</f>
        <v>INSTITUTO NACIONAL DE VÍAS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  <c r="M1" s="659"/>
      <c r="N1" s="659"/>
      <c r="O1" s="659"/>
      <c r="P1" s="659"/>
      <c r="Q1" s="346"/>
      <c r="R1" s="346"/>
      <c r="S1" s="346"/>
      <c r="T1" s="346"/>
      <c r="U1" s="346"/>
      <c r="V1" s="347"/>
    </row>
    <row r="2" spans="1:32" s="348" customFormat="1" ht="13.8">
      <c r="A2" s="659" t="str">
        <f>+[1]PROPONENTES!C2</f>
        <v>DIRECCIÓN TERRITORIAL CASANARE</v>
      </c>
      <c r="B2" s="659"/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346"/>
      <c r="R2" s="346"/>
      <c r="S2" s="346"/>
      <c r="T2" s="346"/>
      <c r="U2" s="346"/>
      <c r="V2" s="347"/>
    </row>
    <row r="3" spans="1:32" ht="18" customHeight="1">
      <c r="A3" s="659" t="str">
        <f>+[1]PROPONENTES!C3</f>
        <v>SA-MC-DT-CAS-004-2023</v>
      </c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346"/>
      <c r="R3" s="346"/>
      <c r="S3" s="346"/>
      <c r="T3" s="346"/>
      <c r="U3" s="346"/>
    </row>
    <row r="4" spans="1:32" ht="18" customHeight="1">
      <c r="A4" s="660" t="s">
        <v>202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  <c r="N4" s="660"/>
      <c r="O4" s="660"/>
      <c r="P4" s="660"/>
      <c r="Q4" s="351"/>
      <c r="R4" s="351"/>
      <c r="S4" s="351"/>
      <c r="T4" s="351"/>
      <c r="U4" s="351"/>
    </row>
    <row r="5" spans="1:32" ht="48.75" customHeight="1">
      <c r="A5" s="661" t="str">
        <f>+[1]PROPONENTES!C5</f>
        <v>OBJETO: HABILITAR Y/O BRINDAR TRANSITABILIDAD EN LA RED VIAL A CARGO DEL INVIAS, A TRAVÉS DEL SISTEMA DE MONTO AGOTABLE, EN VÍAS A CARGO DE LA DIRECCIÓN TERRITORIAL CASANARE</v>
      </c>
      <c r="B5" s="661"/>
      <c r="C5" s="661"/>
      <c r="D5" s="661"/>
      <c r="E5" s="661"/>
      <c r="F5" s="661"/>
      <c r="G5" s="661"/>
      <c r="H5" s="661"/>
      <c r="I5" s="661"/>
      <c r="J5" s="661"/>
      <c r="K5" s="661"/>
      <c r="L5" s="661"/>
      <c r="M5" s="661"/>
      <c r="N5" s="661"/>
      <c r="O5" s="661"/>
      <c r="P5" s="661"/>
      <c r="Q5" s="346"/>
      <c r="R5" s="346"/>
      <c r="S5" s="346"/>
      <c r="T5" s="346"/>
      <c r="U5" s="346"/>
    </row>
    <row r="6" spans="1:32" ht="36.75" customHeight="1">
      <c r="A6" s="351"/>
      <c r="B6" s="351"/>
      <c r="C6" s="351"/>
      <c r="D6" s="351"/>
      <c r="E6" s="660"/>
      <c r="F6" s="660"/>
      <c r="G6" s="351"/>
      <c r="H6" s="351"/>
      <c r="I6" s="351"/>
      <c r="J6" s="351"/>
      <c r="K6" s="351"/>
      <c r="L6" s="351"/>
      <c r="M6" s="351"/>
      <c r="N6" s="351"/>
      <c r="O6" s="351"/>
      <c r="P6" s="351"/>
      <c r="Q6" s="351"/>
      <c r="R6" s="351"/>
      <c r="S6" s="351"/>
      <c r="T6" s="351"/>
      <c r="U6" s="351"/>
    </row>
    <row r="7" spans="1:32" ht="59.25" customHeight="1">
      <c r="A7" s="657"/>
      <c r="B7" s="657"/>
      <c r="C7" s="658" t="s">
        <v>203</v>
      </c>
      <c r="D7" s="658"/>
      <c r="E7" s="658"/>
      <c r="F7" s="658"/>
      <c r="G7" s="658"/>
      <c r="H7" s="658"/>
      <c r="I7" s="658"/>
      <c r="J7" s="650" t="s">
        <v>204</v>
      </c>
      <c r="K7" s="650"/>
      <c r="L7" s="650" t="s">
        <v>205</v>
      </c>
      <c r="M7" s="650"/>
      <c r="N7" s="650" t="s">
        <v>206</v>
      </c>
      <c r="O7" s="650"/>
      <c r="P7" s="352" t="s">
        <v>202</v>
      </c>
      <c r="Q7" s="650" t="s">
        <v>207</v>
      </c>
      <c r="R7" s="650"/>
      <c r="S7" s="650" t="s">
        <v>208</v>
      </c>
      <c r="T7" s="650"/>
      <c r="U7" s="352" t="s">
        <v>209</v>
      </c>
      <c r="V7" s="651" t="s">
        <v>116</v>
      </c>
    </row>
    <row r="8" spans="1:32" ht="54" customHeight="1">
      <c r="A8" s="652" t="s">
        <v>210</v>
      </c>
      <c r="B8" s="653" t="s">
        <v>15</v>
      </c>
      <c r="C8" s="653" t="s">
        <v>211</v>
      </c>
      <c r="D8" s="641" t="s">
        <v>212</v>
      </c>
      <c r="E8" s="641" t="s">
        <v>213</v>
      </c>
      <c r="F8" s="641" t="s">
        <v>214</v>
      </c>
      <c r="G8" s="641" t="s">
        <v>215</v>
      </c>
      <c r="H8" s="654" t="s">
        <v>216</v>
      </c>
      <c r="I8" s="641" t="s">
        <v>217</v>
      </c>
      <c r="J8" s="640" t="s">
        <v>218</v>
      </c>
      <c r="K8" s="640"/>
      <c r="L8" s="640" t="s">
        <v>219</v>
      </c>
      <c r="M8" s="640"/>
      <c r="N8" s="640" t="s">
        <v>220</v>
      </c>
      <c r="O8" s="640"/>
      <c r="P8" s="641" t="s">
        <v>221</v>
      </c>
      <c r="Q8" s="640" t="s">
        <v>222</v>
      </c>
      <c r="R8" s="640"/>
      <c r="S8" s="640" t="s">
        <v>223</v>
      </c>
      <c r="T8" s="640"/>
      <c r="U8" s="641" t="s">
        <v>224</v>
      </c>
      <c r="V8" s="651"/>
    </row>
    <row r="9" spans="1:32" ht="39.75" customHeight="1">
      <c r="A9" s="652"/>
      <c r="B9" s="653"/>
      <c r="C9" s="653"/>
      <c r="D9" s="640"/>
      <c r="E9" s="641"/>
      <c r="F9" s="640"/>
      <c r="G9" s="649"/>
      <c r="H9" s="655"/>
      <c r="I9" s="649"/>
      <c r="J9" s="353" t="s">
        <v>225</v>
      </c>
      <c r="K9" s="354">
        <v>1</v>
      </c>
      <c r="L9" s="353" t="s">
        <v>226</v>
      </c>
      <c r="M9" s="355">
        <v>0.7</v>
      </c>
      <c r="N9" s="353" t="s">
        <v>227</v>
      </c>
      <c r="O9" s="354">
        <v>1</v>
      </c>
      <c r="P9" s="641"/>
      <c r="Q9" s="353" t="s">
        <v>228</v>
      </c>
      <c r="R9" s="356">
        <v>0</v>
      </c>
      <c r="S9" s="353" t="s">
        <v>228</v>
      </c>
      <c r="T9" s="356">
        <v>1E-4</v>
      </c>
      <c r="U9" s="641"/>
      <c r="V9" s="651"/>
    </row>
    <row r="10" spans="1:32" ht="24" customHeight="1">
      <c r="A10" s="652"/>
      <c r="B10" s="653"/>
      <c r="C10" s="653"/>
      <c r="D10" s="640"/>
      <c r="E10" s="641"/>
      <c r="F10" s="640"/>
      <c r="G10" s="649"/>
      <c r="H10" s="656"/>
      <c r="I10" s="649"/>
      <c r="J10" s="357" t="s">
        <v>229</v>
      </c>
      <c r="K10" s="357" t="s">
        <v>230</v>
      </c>
      <c r="L10" s="357" t="s">
        <v>229</v>
      </c>
      <c r="M10" s="357" t="s">
        <v>230</v>
      </c>
      <c r="N10" s="357" t="s">
        <v>229</v>
      </c>
      <c r="O10" s="357" t="s">
        <v>230</v>
      </c>
      <c r="P10" s="641"/>
      <c r="Q10" s="357" t="s">
        <v>229</v>
      </c>
      <c r="R10" s="357" t="s">
        <v>230</v>
      </c>
      <c r="S10" s="357" t="s">
        <v>229</v>
      </c>
      <c r="T10" s="357" t="s">
        <v>230</v>
      </c>
      <c r="U10" s="641"/>
      <c r="V10" s="651"/>
    </row>
    <row r="11" spans="1:32" ht="18" customHeight="1">
      <c r="A11" s="642"/>
      <c r="B11" s="642"/>
      <c r="C11" s="642"/>
      <c r="D11" s="642"/>
      <c r="E11" s="642"/>
      <c r="F11" s="642"/>
      <c r="G11" s="642"/>
      <c r="H11" s="642"/>
      <c r="I11" s="642"/>
      <c r="J11" s="642"/>
      <c r="K11" s="642"/>
      <c r="L11" s="642"/>
      <c r="M11" s="642"/>
      <c r="N11" s="642"/>
      <c r="O11" s="642"/>
      <c r="P11" s="642"/>
      <c r="Q11" s="358"/>
      <c r="R11" s="358"/>
      <c r="S11" s="358"/>
      <c r="T11" s="358"/>
      <c r="U11" s="358"/>
      <c r="V11" s="359"/>
      <c r="W11" s="360"/>
      <c r="X11" s="360"/>
      <c r="Y11" s="360"/>
      <c r="Z11" s="360"/>
      <c r="AA11" s="360"/>
      <c r="AB11" s="360"/>
      <c r="AC11" s="360"/>
      <c r="AD11" s="360"/>
      <c r="AE11" s="360"/>
      <c r="AF11" s="360"/>
    </row>
    <row r="12" spans="1:32" s="347" customFormat="1" ht="45.75" customHeight="1">
      <c r="A12" s="361">
        <v>1</v>
      </c>
      <c r="B12" s="362" t="str">
        <f>+PROPONENTE!B14</f>
        <v>JUAN BERNARDO CAÑON PARRA</v>
      </c>
      <c r="C12" s="363">
        <f>SUM(C13:C14)</f>
        <v>1236289083</v>
      </c>
      <c r="D12" s="363">
        <f t="shared" ref="D12:I12" si="0">SUM(D13:D14)</f>
        <v>1407082433</v>
      </c>
      <c r="E12" s="363">
        <f t="shared" si="0"/>
        <v>10164399</v>
      </c>
      <c r="F12" s="363">
        <f t="shared" si="0"/>
        <v>414116631</v>
      </c>
      <c r="G12" s="363">
        <f t="shared" si="0"/>
        <v>992965802</v>
      </c>
      <c r="H12" s="363">
        <f t="shared" si="0"/>
        <v>83246389</v>
      </c>
      <c r="I12" s="363">
        <f t="shared" si="0"/>
        <v>7584750</v>
      </c>
      <c r="J12" s="364">
        <f>SUM(C12/E12)</f>
        <v>121.62933420854495</v>
      </c>
      <c r="K12" s="365" t="str">
        <f>+IF(J12&gt;=$K$9,"ADMISIBLE","NO ADMISIBLE")</f>
        <v>ADMISIBLE</v>
      </c>
      <c r="L12" s="366">
        <f>SUM(F12/D12)</f>
        <v>0.29430872085942672</v>
      </c>
      <c r="M12" s="365" t="str">
        <f>+IF(L12&lt;=$M$9,"ADMISIBLE","NO ADMISIBLE")</f>
        <v>ADMISIBLE</v>
      </c>
      <c r="N12" s="367">
        <f>IF(I12=0,"",H12/I12)</f>
        <v>10.975495434918752</v>
      </c>
      <c r="O12" s="365" t="str">
        <f>+IF(I12=0,"ADMISIBLE",IF(N12&gt;=$O$9,"ADMISIBLE","NO ADMISIBLE"))</f>
        <v>ADMISIBLE</v>
      </c>
      <c r="P12" s="365" t="str">
        <f>+IF(K12="NO ADMISIBLE","NO ADMISIBLE",IF(M12="NO ADMISIBLE","NO ADMISIBLE",IF(O12="NO ADMISIBLE","NO ADMISIBLE","ADMISIBLE")))</f>
        <v>ADMISIBLE</v>
      </c>
      <c r="Q12" s="368">
        <f>H12/G12</f>
        <v>8.383610878876975E-2</v>
      </c>
      <c r="R12" s="365" t="str">
        <f>+IF(Q12&gt;=$R$9,"ADMISIBLE","NO ADMISIBLE")</f>
        <v>ADMISIBLE</v>
      </c>
      <c r="S12" s="369">
        <f>H12/D12</f>
        <v>5.9162410849315179E-2</v>
      </c>
      <c r="T12" s="365" t="str">
        <f>+IF(S12&gt;=$T$9,"ADMISIBLE","NO ADMISIBLE")</f>
        <v>ADMISIBLE</v>
      </c>
      <c r="U12" s="365" t="str">
        <f>+IF(R12="NO ADMISIBLE","NO ADMISIBLE",IF(T12="NO ADMISIBLE","NO ADMISIBLE","ADMISIBLE"))</f>
        <v>ADMISIBLE</v>
      </c>
      <c r="V12" s="370"/>
      <c r="W12" s="371"/>
      <c r="X12" s="372"/>
      <c r="Y12" s="372"/>
      <c r="Z12" s="372"/>
      <c r="AA12" s="372"/>
      <c r="AB12" s="372"/>
      <c r="AC12" s="372"/>
      <c r="AD12" s="372"/>
      <c r="AE12" s="372"/>
      <c r="AF12" s="372"/>
    </row>
    <row r="13" spans="1:32" s="347" customFormat="1" ht="38.25" customHeight="1">
      <c r="A13" s="373">
        <v>1.1000000000000001</v>
      </c>
      <c r="B13" s="374" t="s">
        <v>231</v>
      </c>
      <c r="C13" s="375">
        <v>1236289083</v>
      </c>
      <c r="D13" s="376">
        <v>1407082433</v>
      </c>
      <c r="E13" s="375">
        <v>10164399</v>
      </c>
      <c r="F13" s="375">
        <v>414116631</v>
      </c>
      <c r="G13" s="375">
        <v>992965802</v>
      </c>
      <c r="H13" s="375">
        <v>83246389</v>
      </c>
      <c r="I13" s="375">
        <v>7584750</v>
      </c>
      <c r="J13" s="364"/>
      <c r="K13" s="365"/>
      <c r="L13" s="367"/>
      <c r="M13" s="365"/>
      <c r="N13" s="367"/>
      <c r="O13" s="365"/>
      <c r="P13" s="365"/>
      <c r="Q13" s="368"/>
      <c r="R13" s="365"/>
      <c r="S13" s="369"/>
      <c r="T13" s="365"/>
      <c r="U13" s="365"/>
      <c r="V13" s="377"/>
      <c r="W13" s="371"/>
      <c r="X13" s="372"/>
      <c r="Y13" s="372"/>
      <c r="Z13" s="372"/>
      <c r="AA13" s="372"/>
      <c r="AB13" s="372"/>
      <c r="AC13" s="372"/>
      <c r="AD13" s="372"/>
      <c r="AE13" s="372"/>
      <c r="AF13" s="372"/>
    </row>
    <row r="14" spans="1:32" s="347" customFormat="1" ht="38.25" customHeight="1">
      <c r="A14" s="373"/>
      <c r="B14" s="378"/>
      <c r="C14" s="379"/>
      <c r="D14" s="379"/>
      <c r="E14" s="379"/>
      <c r="F14" s="379"/>
      <c r="G14" s="379"/>
      <c r="H14" s="379"/>
      <c r="I14" s="379">
        <v>0</v>
      </c>
      <c r="J14" s="364"/>
      <c r="K14" s="364"/>
      <c r="L14" s="364"/>
      <c r="M14" s="364"/>
      <c r="N14" s="364"/>
      <c r="O14" s="364"/>
      <c r="P14" s="364"/>
      <c r="Q14" s="364"/>
      <c r="R14" s="364"/>
      <c r="S14" s="364"/>
      <c r="T14" s="364"/>
      <c r="U14" s="364"/>
      <c r="V14" s="364"/>
      <c r="W14" s="371"/>
      <c r="X14" s="372"/>
      <c r="Y14" s="372"/>
      <c r="Z14" s="372"/>
      <c r="AA14" s="372"/>
      <c r="AB14" s="372"/>
      <c r="AC14" s="372"/>
      <c r="AD14" s="372"/>
      <c r="AE14" s="372"/>
      <c r="AF14" s="372"/>
    </row>
    <row r="15" spans="1:32" s="347" customFormat="1" ht="38.25" customHeight="1">
      <c r="A15" s="373"/>
      <c r="B15" s="374"/>
      <c r="C15" s="375"/>
      <c r="D15" s="375"/>
      <c r="E15" s="375"/>
      <c r="F15" s="375"/>
      <c r="G15" s="375">
        <f>IF(ISERROR(D15-F15),"",D15-F15)</f>
        <v>0</v>
      </c>
      <c r="H15" s="375"/>
      <c r="I15" s="375"/>
      <c r="J15" s="380"/>
      <c r="K15" s="381"/>
      <c r="L15" s="382"/>
      <c r="M15" s="381"/>
      <c r="N15" s="382"/>
      <c r="O15" s="381"/>
      <c r="P15" s="381"/>
      <c r="Q15" s="383"/>
      <c r="R15" s="381"/>
      <c r="S15" s="384"/>
      <c r="T15" s="381"/>
      <c r="U15" s="381"/>
      <c r="V15" s="385"/>
      <c r="W15" s="371"/>
      <c r="X15" s="372"/>
      <c r="Y15" s="372"/>
      <c r="Z15" s="372"/>
      <c r="AA15" s="372"/>
      <c r="AB15" s="372"/>
      <c r="AC15" s="372"/>
      <c r="AD15" s="372"/>
      <c r="AE15" s="372"/>
      <c r="AF15" s="372"/>
    </row>
    <row r="16" spans="1:32" s="347" customFormat="1" ht="58.5" customHeight="1">
      <c r="A16" s="361">
        <v>2</v>
      </c>
      <c r="B16" s="362"/>
      <c r="C16" s="363">
        <f t="shared" ref="C16:I16" si="1">SUM(C17:C19)</f>
        <v>0</v>
      </c>
      <c r="D16" s="363">
        <f t="shared" si="1"/>
        <v>0</v>
      </c>
      <c r="E16" s="363">
        <f t="shared" si="1"/>
        <v>0</v>
      </c>
      <c r="F16" s="363">
        <f t="shared" si="1"/>
        <v>0</v>
      </c>
      <c r="G16" s="363">
        <f t="shared" si="1"/>
        <v>0</v>
      </c>
      <c r="H16" s="363">
        <f t="shared" si="1"/>
        <v>0</v>
      </c>
      <c r="I16" s="363">
        <f t="shared" si="1"/>
        <v>0</v>
      </c>
      <c r="J16" s="364" t="e">
        <f>SUM(C16/E16)</f>
        <v>#DIV/0!</v>
      </c>
      <c r="K16" s="365" t="e">
        <f>+IF(J16&gt;=$K$9,"ADMISIBLE","NO ADMISIBLE")</f>
        <v>#DIV/0!</v>
      </c>
      <c r="L16" s="366" t="e">
        <f>SUM(F16/D16)</f>
        <v>#DIV/0!</v>
      </c>
      <c r="M16" s="365" t="e">
        <f>+IF(L16&lt;$M$9,"ADMISIBLE","NO ADMISIBLE")</f>
        <v>#DIV/0!</v>
      </c>
      <c r="N16" s="367" t="str">
        <f>IF(I16=0,"",H16/I16)</f>
        <v/>
      </c>
      <c r="O16" s="365" t="str">
        <f>+IF(I16=0,"ADMISIBLE",IF(N16&gt;$O$9,"ADMISIBLE","NO ADMISIBLE"))</f>
        <v>ADMISIBLE</v>
      </c>
      <c r="P16" s="365" t="e">
        <f>+IF(K16="NO ADMISIBLE","NO ADMISIBLE",IF(M16="NO ADMISIBLE","NO ADMISIBLE",IF(O16="NO ADMISIBLE","NO ADMISIBLE","ADMISIBLE")))</f>
        <v>#DIV/0!</v>
      </c>
      <c r="Q16" s="368" t="e">
        <f>H16/G16</f>
        <v>#DIV/0!</v>
      </c>
      <c r="R16" s="365" t="e">
        <f>+IF(Q16&gt;=$R$9,"ADMISIBLE","NO ADMISIBLE")</f>
        <v>#DIV/0!</v>
      </c>
      <c r="S16" s="369" t="e">
        <f>H16/D16</f>
        <v>#DIV/0!</v>
      </c>
      <c r="T16" s="365" t="e">
        <f>+IF(S16&gt;=$T$9,"ADMISIBLE","NO ADMISIBLE")</f>
        <v>#DIV/0!</v>
      </c>
      <c r="U16" s="365" t="e">
        <f>+IF(R16="NO ADMISIBLE","NO ADMISIBLE",IF(T16="NO ADMISIBLE","NO ADMISIBLE","ADMISIBLE"))</f>
        <v>#DIV/0!</v>
      </c>
      <c r="V16" s="643"/>
      <c r="W16" s="371"/>
      <c r="X16" s="372"/>
      <c r="Y16" s="372"/>
      <c r="Z16" s="372"/>
      <c r="AA16" s="372"/>
      <c r="AB16" s="372"/>
      <c r="AC16" s="372"/>
      <c r="AD16" s="372"/>
      <c r="AE16" s="372"/>
      <c r="AF16" s="372"/>
    </row>
    <row r="17" spans="1:32" s="347" customFormat="1" ht="48" customHeight="1">
      <c r="A17" s="373">
        <v>2.1</v>
      </c>
      <c r="B17" s="374">
        <f>+B16</f>
        <v>0</v>
      </c>
      <c r="C17" s="375"/>
      <c r="D17" s="375"/>
      <c r="E17" s="375"/>
      <c r="F17" s="375"/>
      <c r="G17" s="375"/>
      <c r="H17" s="375"/>
      <c r="I17" s="375"/>
      <c r="J17" s="380"/>
      <c r="K17" s="381"/>
      <c r="L17" s="382"/>
      <c r="M17" s="381"/>
      <c r="N17" s="382"/>
      <c r="O17" s="381"/>
      <c r="P17" s="381"/>
      <c r="Q17" s="383"/>
      <c r="R17" s="381"/>
      <c r="S17" s="384"/>
      <c r="T17" s="381"/>
      <c r="U17" s="381"/>
      <c r="V17" s="644"/>
      <c r="W17" s="371"/>
      <c r="X17" s="372"/>
      <c r="Y17" s="372"/>
      <c r="Z17" s="372"/>
      <c r="AA17" s="372"/>
      <c r="AB17" s="372"/>
      <c r="AC17" s="372"/>
      <c r="AD17" s="372"/>
      <c r="AE17" s="372"/>
      <c r="AF17" s="372"/>
    </row>
    <row r="18" spans="1:32" s="347" customFormat="1" ht="47.25" customHeight="1">
      <c r="A18" s="386"/>
      <c r="B18" s="378"/>
      <c r="C18" s="379"/>
      <c r="D18" s="379"/>
      <c r="E18" s="379"/>
      <c r="F18" s="379"/>
      <c r="G18" s="379"/>
      <c r="H18" s="379"/>
      <c r="I18" s="379"/>
      <c r="J18" s="364"/>
      <c r="K18" s="364"/>
      <c r="L18" s="364"/>
      <c r="M18" s="364"/>
      <c r="N18" s="364"/>
      <c r="O18" s="364"/>
      <c r="P18" s="364"/>
      <c r="Q18" s="364"/>
      <c r="R18" s="364"/>
      <c r="S18" s="364"/>
      <c r="T18" s="364"/>
      <c r="U18" s="364"/>
      <c r="V18" s="645"/>
      <c r="W18" s="371"/>
      <c r="X18" s="372"/>
      <c r="Y18" s="372"/>
      <c r="Z18" s="372"/>
      <c r="AA18" s="372"/>
      <c r="AB18" s="372"/>
      <c r="AC18" s="372"/>
      <c r="AD18" s="372"/>
      <c r="AE18" s="372"/>
      <c r="AF18" s="372"/>
    </row>
    <row r="19" spans="1:32" s="347" customFormat="1" ht="38.25" customHeight="1">
      <c r="A19" s="373"/>
      <c r="B19" s="374"/>
      <c r="C19" s="375"/>
      <c r="D19" s="375"/>
      <c r="E19" s="375"/>
      <c r="F19" s="375"/>
      <c r="G19" s="375"/>
      <c r="H19" s="375"/>
      <c r="I19" s="375"/>
      <c r="J19" s="380"/>
      <c r="K19" s="381"/>
      <c r="L19" s="382"/>
      <c r="M19" s="381"/>
      <c r="N19" s="382"/>
      <c r="O19" s="381"/>
      <c r="P19" s="381"/>
      <c r="Q19" s="383"/>
      <c r="R19" s="381"/>
      <c r="S19" s="384"/>
      <c r="T19" s="381"/>
      <c r="U19" s="381"/>
      <c r="V19" s="385"/>
      <c r="W19" s="371"/>
      <c r="X19" s="372"/>
      <c r="Y19" s="372"/>
      <c r="Z19" s="372"/>
      <c r="AA19" s="372"/>
      <c r="AB19" s="372"/>
      <c r="AC19" s="372"/>
      <c r="AD19" s="372"/>
      <c r="AE19" s="372"/>
      <c r="AF19" s="372"/>
    </row>
    <row r="20" spans="1:32" s="347" customFormat="1" ht="51.75" customHeight="1">
      <c r="A20" s="361">
        <v>3</v>
      </c>
      <c r="B20" s="362"/>
      <c r="C20" s="363">
        <f t="shared" ref="C20:H20" si="2">SUM(C21:C22)</f>
        <v>0</v>
      </c>
      <c r="D20" s="363">
        <f t="shared" si="2"/>
        <v>0</v>
      </c>
      <c r="E20" s="363">
        <f t="shared" si="2"/>
        <v>0</v>
      </c>
      <c r="F20" s="363">
        <f t="shared" si="2"/>
        <v>0</v>
      </c>
      <c r="G20" s="363">
        <f t="shared" si="2"/>
        <v>0</v>
      </c>
      <c r="H20" s="363">
        <f t="shared" si="2"/>
        <v>0</v>
      </c>
      <c r="I20" s="363">
        <f>SUM(I21:I22)</f>
        <v>0</v>
      </c>
      <c r="J20" s="364" t="e">
        <f>SUM(C20/E20)</f>
        <v>#DIV/0!</v>
      </c>
      <c r="K20" s="365" t="e">
        <f>+IF(J20&gt;=$K$9,"ADMISIBLE","NO ADMISIBLE")</f>
        <v>#DIV/0!</v>
      </c>
      <c r="L20" s="366" t="e">
        <f>SUM(F20/D20)</f>
        <v>#DIV/0!</v>
      </c>
      <c r="M20" s="365" t="e">
        <f>+IF(L20&lt;$M$9,"ADMISIBLE","NO ADMISIBLE")</f>
        <v>#DIV/0!</v>
      </c>
      <c r="N20" s="367" t="str">
        <f>IF(I20=0,"",H20/I20)</f>
        <v/>
      </c>
      <c r="O20" s="365" t="str">
        <f>+IF(I20=0,"ADMISIBLE",IF(N20&gt;$O$9,"ADMISIBLE","NO ADMISIBLE"))</f>
        <v>ADMISIBLE</v>
      </c>
      <c r="P20" s="365" t="e">
        <f>+IF(K20="NO ADMISIBLE","NO ADMISIBLE",IF(M20="NO ADMISIBLE","NO ADMISIBLE",IF(O20="NO ADMISIBLE","NO ADMISIBLE","ADMISIBLE")))</f>
        <v>#DIV/0!</v>
      </c>
      <c r="Q20" s="368" t="e">
        <f>H20/G20</f>
        <v>#DIV/0!</v>
      </c>
      <c r="R20" s="365" t="e">
        <f>+IF(Q20&gt;=$R$9,"ADMISIBLE","NO ADMISIBLE")</f>
        <v>#DIV/0!</v>
      </c>
      <c r="S20" s="369" t="e">
        <f>H20/D20</f>
        <v>#DIV/0!</v>
      </c>
      <c r="T20" s="365" t="e">
        <f>+IF(S20&gt;=$T$9,"ADMISIBLE","NO ADMISIBLE")</f>
        <v>#DIV/0!</v>
      </c>
      <c r="U20" s="365" t="e">
        <f>+IF(R20="NO ADMISIBLE","NO ADMISIBLE",IF(T20="NO ADMISIBLE","NO ADMISIBLE","ADMISIBLE"))</f>
        <v>#DIV/0!</v>
      </c>
      <c r="V20" s="646"/>
      <c r="W20" s="371"/>
      <c r="X20" s="372"/>
      <c r="Y20" s="372"/>
      <c r="Z20" s="372"/>
      <c r="AA20" s="372"/>
      <c r="AB20" s="372"/>
      <c r="AC20" s="372"/>
      <c r="AD20" s="372"/>
      <c r="AE20" s="372"/>
      <c r="AF20" s="372"/>
    </row>
    <row r="21" spans="1:32" s="347" customFormat="1" ht="38.25" customHeight="1">
      <c r="A21" s="373">
        <v>3.1</v>
      </c>
      <c r="B21" s="374"/>
      <c r="C21" s="375"/>
      <c r="D21" s="375"/>
      <c r="E21" s="375"/>
      <c r="F21" s="375"/>
      <c r="G21" s="375"/>
      <c r="H21" s="375"/>
      <c r="I21" s="375"/>
      <c r="J21" s="380"/>
      <c r="K21" s="381"/>
      <c r="L21" s="382"/>
      <c r="M21" s="381"/>
      <c r="N21" s="382"/>
      <c r="O21" s="381"/>
      <c r="P21" s="381"/>
      <c r="Q21" s="383"/>
      <c r="R21" s="381"/>
      <c r="S21" s="384"/>
      <c r="T21" s="381"/>
      <c r="U21" s="381"/>
      <c r="V21" s="647"/>
      <c r="W21" s="371"/>
      <c r="X21" s="372"/>
      <c r="Y21" s="372"/>
      <c r="Z21" s="372"/>
      <c r="AA21" s="372"/>
      <c r="AB21" s="372"/>
      <c r="AC21" s="372"/>
      <c r="AD21" s="372"/>
      <c r="AE21" s="372"/>
      <c r="AF21" s="372"/>
    </row>
    <row r="22" spans="1:32" s="347" customFormat="1" ht="38.25" customHeight="1">
      <c r="A22" s="386">
        <v>3.2</v>
      </c>
      <c r="B22" s="378"/>
      <c r="C22" s="379"/>
      <c r="D22" s="379"/>
      <c r="E22" s="379"/>
      <c r="F22" s="379"/>
      <c r="G22" s="379"/>
      <c r="H22" s="379"/>
      <c r="I22" s="379"/>
      <c r="J22" s="364"/>
      <c r="K22" s="364"/>
      <c r="L22" s="364"/>
      <c r="M22" s="364"/>
      <c r="N22" s="364"/>
      <c r="O22" s="364"/>
      <c r="P22" s="364"/>
      <c r="Q22" s="364"/>
      <c r="R22" s="364"/>
      <c r="S22" s="364"/>
      <c r="T22" s="364"/>
      <c r="U22" s="364"/>
      <c r="V22" s="647"/>
      <c r="W22" s="371"/>
      <c r="X22" s="372"/>
      <c r="Y22" s="372"/>
      <c r="Z22" s="372"/>
      <c r="AA22" s="372"/>
      <c r="AB22" s="372"/>
      <c r="AC22" s="372"/>
      <c r="AD22" s="372"/>
      <c r="AE22" s="372"/>
      <c r="AF22" s="372"/>
    </row>
    <row r="23" spans="1:32" s="347" customFormat="1" ht="38.25" customHeight="1">
      <c r="A23" s="373"/>
      <c r="B23" s="374"/>
      <c r="C23" s="375"/>
      <c r="D23" s="375"/>
      <c r="E23" s="375"/>
      <c r="F23" s="375"/>
      <c r="G23" s="375"/>
      <c r="H23" s="375"/>
      <c r="I23" s="375"/>
      <c r="J23" s="380"/>
      <c r="K23" s="381"/>
      <c r="L23" s="382"/>
      <c r="M23" s="381"/>
      <c r="N23" s="382"/>
      <c r="O23" s="381"/>
      <c r="P23" s="381"/>
      <c r="Q23" s="383"/>
      <c r="R23" s="381"/>
      <c r="S23" s="384"/>
      <c r="T23" s="381"/>
      <c r="U23" s="381"/>
      <c r="V23" s="648"/>
      <c r="W23" s="371"/>
      <c r="X23" s="372"/>
      <c r="Y23" s="372"/>
      <c r="Z23" s="372"/>
      <c r="AA23" s="372"/>
      <c r="AB23" s="372"/>
      <c r="AC23" s="372"/>
      <c r="AD23" s="372"/>
      <c r="AE23" s="372"/>
      <c r="AF23" s="372"/>
    </row>
    <row r="24" spans="1:32" s="347" customFormat="1" ht="49.5" customHeight="1">
      <c r="A24" s="361">
        <v>4</v>
      </c>
      <c r="B24" s="362"/>
      <c r="C24" s="363">
        <f t="shared" ref="C24:I24" si="3">SUM(C25:C26)</f>
        <v>0</v>
      </c>
      <c r="D24" s="363">
        <f t="shared" si="3"/>
        <v>0</v>
      </c>
      <c r="E24" s="363">
        <f t="shared" si="3"/>
        <v>0</v>
      </c>
      <c r="F24" s="363">
        <f t="shared" si="3"/>
        <v>0</v>
      </c>
      <c r="G24" s="363">
        <f t="shared" si="3"/>
        <v>0</v>
      </c>
      <c r="H24" s="363">
        <f t="shared" si="3"/>
        <v>0</v>
      </c>
      <c r="I24" s="363">
        <f t="shared" si="3"/>
        <v>0</v>
      </c>
      <c r="J24" s="364" t="e">
        <f>SUM(C24/E24)</f>
        <v>#DIV/0!</v>
      </c>
      <c r="K24" s="365" t="e">
        <f>+IF(J24&gt;=$K$9,"ADMISIBLE","NO ADMISIBLE")</f>
        <v>#DIV/0!</v>
      </c>
      <c r="L24" s="366" t="e">
        <f>SUM(F24/D24)</f>
        <v>#DIV/0!</v>
      </c>
      <c r="M24" s="365" t="e">
        <f>+IF(L24&lt;$M$9,"ADMISIBLE","NO ADMISIBLE")</f>
        <v>#DIV/0!</v>
      </c>
      <c r="N24" s="367" t="str">
        <f>IF(I24=0,"",H24/I24)</f>
        <v/>
      </c>
      <c r="O24" s="365" t="str">
        <f>+IF(I24=0,"ADMISIBLE",IF(N24&gt;$O$9,"ADMISIBLE","NO ADMISIBLE"))</f>
        <v>ADMISIBLE</v>
      </c>
      <c r="P24" s="365" t="e">
        <f>+IF(K24="NO ADMISIBLE","NO ADMISIBLE",IF(M24="NO ADMISIBLE","NO ADMISIBLE",IF(O24="NO ADMISIBLE","NO ADMISIBLE","ADMISIBLE")))</f>
        <v>#DIV/0!</v>
      </c>
      <c r="Q24" s="368" t="e">
        <f>H24/G24</f>
        <v>#DIV/0!</v>
      </c>
      <c r="R24" s="365" t="e">
        <f>+IF(Q24&gt;=$R$9,"ADMISIBLE","NO ADMISIBLE")</f>
        <v>#DIV/0!</v>
      </c>
      <c r="S24" s="369" t="e">
        <f>H24/D24</f>
        <v>#DIV/0!</v>
      </c>
      <c r="T24" s="365" t="e">
        <f>+IF(S24&gt;=$T$9,"ADMISIBLE","NO ADMISIBLE")</f>
        <v>#DIV/0!</v>
      </c>
      <c r="U24" s="365" t="e">
        <f>+IF(R24="NO ADMISIBLE","NO ADMISIBLE",IF(T24="NO ADMISIBLE","NO ADMISIBLE","ADMISIBLE"))</f>
        <v>#DIV/0!</v>
      </c>
      <c r="V24" s="387"/>
      <c r="W24" s="371"/>
      <c r="X24" s="372"/>
      <c r="Y24" s="372"/>
      <c r="Z24" s="372"/>
      <c r="AA24" s="372"/>
      <c r="AB24" s="372"/>
      <c r="AC24" s="372"/>
      <c r="AD24" s="372"/>
      <c r="AE24" s="372"/>
      <c r="AF24" s="372"/>
    </row>
    <row r="25" spans="1:32" s="347" customFormat="1" ht="38.25" customHeight="1">
      <c r="A25" s="373">
        <v>4.0999999999999996</v>
      </c>
      <c r="B25" s="374">
        <f>+B24</f>
        <v>0</v>
      </c>
      <c r="C25" s="375"/>
      <c r="D25" s="375"/>
      <c r="E25" s="375"/>
      <c r="F25" s="375"/>
      <c r="G25" s="375"/>
      <c r="H25" s="375"/>
      <c r="I25" s="375"/>
      <c r="J25" s="380"/>
      <c r="K25" s="381"/>
      <c r="L25" s="382"/>
      <c r="M25" s="381"/>
      <c r="N25" s="382"/>
      <c r="O25" s="381"/>
      <c r="P25" s="381"/>
      <c r="Q25" s="383"/>
      <c r="R25" s="381"/>
      <c r="S25" s="384"/>
      <c r="T25" s="381"/>
      <c r="U25" s="381"/>
      <c r="V25" s="385"/>
      <c r="W25" s="371"/>
      <c r="X25" s="372"/>
      <c r="Y25" s="372"/>
      <c r="Z25" s="372"/>
      <c r="AA25" s="372"/>
      <c r="AB25" s="372"/>
      <c r="AC25" s="372"/>
      <c r="AD25" s="372"/>
      <c r="AE25" s="372"/>
      <c r="AF25" s="372"/>
    </row>
    <row r="26" spans="1:32" s="347" customFormat="1" ht="38.25" customHeight="1">
      <c r="A26" s="386"/>
      <c r="B26" s="378"/>
      <c r="C26" s="379"/>
      <c r="D26" s="379"/>
      <c r="E26" s="379"/>
      <c r="F26" s="379"/>
      <c r="G26" s="379"/>
      <c r="H26" s="379"/>
      <c r="I26" s="379"/>
      <c r="J26" s="364"/>
      <c r="K26" s="364"/>
      <c r="L26" s="364"/>
      <c r="M26" s="364"/>
      <c r="N26" s="364"/>
      <c r="O26" s="364"/>
      <c r="P26" s="364"/>
      <c r="Q26" s="364"/>
      <c r="R26" s="364"/>
      <c r="S26" s="364"/>
      <c r="T26" s="364"/>
      <c r="U26" s="364"/>
      <c r="V26" s="364"/>
      <c r="W26" s="371"/>
      <c r="X26" s="372"/>
      <c r="Y26" s="372"/>
      <c r="Z26" s="372"/>
      <c r="AA26" s="372"/>
      <c r="AB26" s="372"/>
      <c r="AC26" s="372"/>
      <c r="AD26" s="372"/>
      <c r="AE26" s="372"/>
      <c r="AF26" s="372"/>
    </row>
    <row r="27" spans="1:32" s="347" customFormat="1" ht="38.25" customHeight="1">
      <c r="A27" s="373"/>
      <c r="B27" s="374"/>
      <c r="C27" s="375"/>
      <c r="D27" s="375"/>
      <c r="E27" s="375"/>
      <c r="F27" s="375"/>
      <c r="G27" s="375"/>
      <c r="H27" s="375"/>
      <c r="I27" s="375"/>
      <c r="J27" s="380"/>
      <c r="K27" s="381"/>
      <c r="L27" s="382"/>
      <c r="M27" s="381"/>
      <c r="N27" s="382"/>
      <c r="O27" s="381"/>
      <c r="P27" s="381"/>
      <c r="Q27" s="383"/>
      <c r="R27" s="381"/>
      <c r="S27" s="384"/>
      <c r="T27" s="381"/>
      <c r="U27" s="381"/>
      <c r="V27" s="385"/>
      <c r="W27" s="371"/>
      <c r="X27" s="372"/>
      <c r="Y27" s="372"/>
      <c r="Z27" s="372"/>
      <c r="AA27" s="372"/>
      <c r="AB27" s="372"/>
      <c r="AC27" s="372"/>
      <c r="AD27" s="372"/>
      <c r="AE27" s="372"/>
      <c r="AF27" s="372"/>
    </row>
    <row r="28" spans="1:32" s="347" customFormat="1" ht="38.25" customHeight="1">
      <c r="A28" s="361">
        <v>5</v>
      </c>
      <c r="B28" s="362">
        <f>+[1]PROPONENTES!D16</f>
        <v>0</v>
      </c>
      <c r="C28" s="363">
        <f t="shared" ref="C28:I28" si="4">SUM(C29:C30)</f>
        <v>0</v>
      </c>
      <c r="D28" s="363">
        <f t="shared" si="4"/>
        <v>0</v>
      </c>
      <c r="E28" s="363">
        <f t="shared" si="4"/>
        <v>0</v>
      </c>
      <c r="F28" s="363">
        <f t="shared" si="4"/>
        <v>0</v>
      </c>
      <c r="G28" s="363">
        <f t="shared" si="4"/>
        <v>0</v>
      </c>
      <c r="H28" s="363">
        <f t="shared" si="4"/>
        <v>0</v>
      </c>
      <c r="I28" s="363">
        <f t="shared" si="4"/>
        <v>0</v>
      </c>
      <c r="J28" s="364" t="e">
        <f>SUM(C28/E28)</f>
        <v>#DIV/0!</v>
      </c>
      <c r="K28" s="365" t="e">
        <f>+IF(J28&gt;=$K$9,"ADMISIBLE","NO ADMISIBLE")</f>
        <v>#DIV/0!</v>
      </c>
      <c r="L28" s="366" t="e">
        <f>SUM(F28/D28)</f>
        <v>#DIV/0!</v>
      </c>
      <c r="M28" s="365" t="e">
        <f>+IF(L28&lt;$M$9,"ADMISIBLE","NO ADMISIBLE")</f>
        <v>#DIV/0!</v>
      </c>
      <c r="N28" s="367" t="str">
        <f>IF(I28=0,"",H28/I28)</f>
        <v/>
      </c>
      <c r="O28" s="365" t="str">
        <f>+IF(I28=0,"ADMISIBLE",IF(N28&gt;$O$9,"ADMISIBLE","NO ADMISIBLE"))</f>
        <v>ADMISIBLE</v>
      </c>
      <c r="P28" s="365" t="e">
        <f>+IF(K28="NO ADMISIBLE","NO ADMISIBLE",IF(M28="NO ADMISIBLE","NO ADMISIBLE",IF(O28="NO ADMISIBLE","NO ADMISIBLE","ADMISIBLE")))</f>
        <v>#DIV/0!</v>
      </c>
      <c r="Q28" s="368" t="e">
        <f>H28/G28</f>
        <v>#DIV/0!</v>
      </c>
      <c r="R28" s="365" t="e">
        <f>+IF(Q28&gt;=$R$9,"ADMISIBLE","NO ADMISIBLE")</f>
        <v>#DIV/0!</v>
      </c>
      <c r="S28" s="369" t="e">
        <f>H28/D28</f>
        <v>#DIV/0!</v>
      </c>
      <c r="T28" s="365" t="e">
        <f>+IF(S28&gt;=$T$9,"ADMISIBLE","NO ADMISIBLE")</f>
        <v>#DIV/0!</v>
      </c>
      <c r="U28" s="365" t="e">
        <f>+IF(R28="NO ADMISIBLE","NO ADMISIBLE",IF(T28="NO ADMISIBLE","NO ADMISIBLE","ADMISIBLE"))</f>
        <v>#DIV/0!</v>
      </c>
      <c r="V28" s="370"/>
      <c r="W28" s="371"/>
      <c r="X28" s="372"/>
      <c r="Y28" s="372"/>
      <c r="Z28" s="372"/>
      <c r="AA28" s="372"/>
      <c r="AB28" s="372"/>
      <c r="AC28" s="372"/>
      <c r="AD28" s="372"/>
      <c r="AE28" s="372"/>
      <c r="AF28" s="372"/>
    </row>
    <row r="29" spans="1:32" s="347" customFormat="1" ht="38.25" customHeight="1">
      <c r="A29" s="373">
        <v>5.0999999999999996</v>
      </c>
      <c r="B29" s="374"/>
      <c r="C29" s="375"/>
      <c r="D29" s="375"/>
      <c r="E29" s="375"/>
      <c r="F29" s="375"/>
      <c r="G29" s="375"/>
      <c r="H29" s="375"/>
      <c r="I29" s="375"/>
      <c r="J29" s="380"/>
      <c r="K29" s="381"/>
      <c r="L29" s="382"/>
      <c r="M29" s="381"/>
      <c r="N29" s="382"/>
      <c r="O29" s="381"/>
      <c r="P29" s="381"/>
      <c r="Q29" s="383"/>
      <c r="R29" s="381"/>
      <c r="S29" s="384"/>
      <c r="T29" s="381"/>
      <c r="U29" s="381"/>
      <c r="V29" s="385"/>
      <c r="W29" s="371"/>
      <c r="X29" s="372"/>
      <c r="Y29" s="372"/>
      <c r="Z29" s="372"/>
      <c r="AA29" s="372"/>
      <c r="AB29" s="372"/>
      <c r="AC29" s="372"/>
      <c r="AD29" s="372"/>
      <c r="AE29" s="372"/>
      <c r="AF29" s="372"/>
    </row>
    <row r="30" spans="1:32" s="347" customFormat="1" ht="38.25" customHeight="1">
      <c r="A30" s="386"/>
      <c r="B30" s="378"/>
      <c r="C30" s="379"/>
      <c r="D30" s="379"/>
      <c r="E30" s="379"/>
      <c r="F30" s="379"/>
      <c r="G30" s="379"/>
      <c r="H30" s="379"/>
      <c r="I30" s="379"/>
      <c r="J30" s="364"/>
      <c r="K30" s="364"/>
      <c r="L30" s="364"/>
      <c r="M30" s="364"/>
      <c r="N30" s="364"/>
      <c r="O30" s="364"/>
      <c r="P30" s="364"/>
      <c r="Q30" s="364"/>
      <c r="R30" s="364"/>
      <c r="S30" s="364"/>
      <c r="T30" s="364"/>
      <c r="U30" s="364"/>
      <c r="V30" s="364"/>
      <c r="W30" s="371"/>
      <c r="X30" s="372"/>
      <c r="Y30" s="372"/>
      <c r="Z30" s="372"/>
      <c r="AA30" s="372"/>
      <c r="AB30" s="372"/>
      <c r="AC30" s="372"/>
      <c r="AD30" s="372"/>
      <c r="AE30" s="372"/>
      <c r="AF30" s="372"/>
    </row>
    <row r="31" spans="1:32" s="347" customFormat="1" ht="38.25" customHeight="1">
      <c r="A31" s="373"/>
      <c r="B31" s="374"/>
      <c r="C31" s="375"/>
      <c r="D31" s="375"/>
      <c r="E31" s="375"/>
      <c r="F31" s="375"/>
      <c r="G31" s="375"/>
      <c r="H31" s="375"/>
      <c r="I31" s="375"/>
      <c r="J31" s="380"/>
      <c r="K31" s="381"/>
      <c r="L31" s="382"/>
      <c r="M31" s="381"/>
      <c r="N31" s="382"/>
      <c r="O31" s="381"/>
      <c r="P31" s="381"/>
      <c r="Q31" s="383"/>
      <c r="R31" s="381"/>
      <c r="S31" s="384"/>
      <c r="T31" s="381"/>
      <c r="U31" s="381"/>
      <c r="V31" s="385"/>
      <c r="W31" s="371"/>
      <c r="X31" s="372"/>
      <c r="Y31" s="372"/>
      <c r="Z31" s="372"/>
      <c r="AA31" s="372"/>
      <c r="AB31" s="372"/>
      <c r="AC31" s="372"/>
      <c r="AD31" s="372"/>
      <c r="AE31" s="372"/>
      <c r="AF31" s="372"/>
    </row>
    <row r="32" spans="1:32" s="347" customFormat="1" ht="62.25" customHeight="1">
      <c r="A32" s="361">
        <v>6</v>
      </c>
      <c r="B32" s="362">
        <f>+[1]PROPONENTES!D17</f>
        <v>0</v>
      </c>
      <c r="C32" s="363">
        <f t="shared" ref="C32:I32" si="5">SUM(C33:C34)</f>
        <v>0</v>
      </c>
      <c r="D32" s="363">
        <f t="shared" si="5"/>
        <v>0</v>
      </c>
      <c r="E32" s="363">
        <f t="shared" si="5"/>
        <v>0</v>
      </c>
      <c r="F32" s="363">
        <f t="shared" si="5"/>
        <v>0</v>
      </c>
      <c r="G32" s="363">
        <f t="shared" si="5"/>
        <v>0</v>
      </c>
      <c r="H32" s="363">
        <f t="shared" si="5"/>
        <v>0</v>
      </c>
      <c r="I32" s="363">
        <f t="shared" si="5"/>
        <v>0</v>
      </c>
      <c r="J32" s="364" t="e">
        <f>SUM(C32/E32)</f>
        <v>#DIV/0!</v>
      </c>
      <c r="K32" s="365" t="e">
        <f>+IF(J32&gt;=$K$9,"ADMISIBLE","NO ADMISIBLE")</f>
        <v>#DIV/0!</v>
      </c>
      <c r="L32" s="366" t="e">
        <f>SUM(F32/D32)</f>
        <v>#DIV/0!</v>
      </c>
      <c r="M32" s="365" t="e">
        <f>+IF(L32&lt;$M$9,"ADMISIBLE","NO ADMISIBLE")</f>
        <v>#DIV/0!</v>
      </c>
      <c r="N32" s="367" t="str">
        <f>IF(I32=0,"",H32/I32)</f>
        <v/>
      </c>
      <c r="O32" s="365" t="str">
        <f>+IF(I32=0,"ADMISIBLE",IF(N32&gt;$O$9,"ADMISIBLE","NO ADMISIBLE"))</f>
        <v>ADMISIBLE</v>
      </c>
      <c r="P32" s="365" t="e">
        <f>+IF(K32="NO ADMISIBLE","NO ADMISIBLE",IF(M32="NO ADMISIBLE","NO ADMISIBLE",IF(O32="NO ADMISIBLE","NO ADMISIBLE","ADMISIBLE")))</f>
        <v>#DIV/0!</v>
      </c>
      <c r="Q32" s="368" t="e">
        <f>H32/G32</f>
        <v>#DIV/0!</v>
      </c>
      <c r="R32" s="365" t="e">
        <f>+IF(Q32&gt;=$R$9,"ADMISIBLE","NO ADMISIBLE")</f>
        <v>#DIV/0!</v>
      </c>
      <c r="S32" s="369" t="e">
        <f>H32/D32</f>
        <v>#DIV/0!</v>
      </c>
      <c r="T32" s="365" t="e">
        <f>+IF(S32&gt;=$T$9,"ADMISIBLE","NO ADMISIBLE")</f>
        <v>#DIV/0!</v>
      </c>
      <c r="U32" s="365" t="e">
        <f>+IF(R32="NO ADMISIBLE","NO ADMISIBLE",IF(T32="NO ADMISIBLE","NO ADMISIBLE","ADMISIBLE"))</f>
        <v>#DIV/0!</v>
      </c>
      <c r="V32" s="387"/>
      <c r="W32" s="371"/>
      <c r="X32" s="372"/>
      <c r="Y32" s="372"/>
      <c r="Z32" s="372"/>
      <c r="AA32" s="372"/>
      <c r="AB32" s="372"/>
      <c r="AC32" s="372"/>
      <c r="AD32" s="372"/>
      <c r="AE32" s="372"/>
      <c r="AF32" s="372"/>
    </row>
    <row r="33" spans="1:32" s="347" customFormat="1" ht="38.25" customHeight="1">
      <c r="A33" s="373">
        <v>6.1</v>
      </c>
      <c r="B33" s="374"/>
      <c r="C33" s="375"/>
      <c r="D33" s="375"/>
      <c r="E33" s="375"/>
      <c r="F33" s="375"/>
      <c r="G33" s="375"/>
      <c r="H33" s="375"/>
      <c r="I33" s="375"/>
      <c r="J33" s="380"/>
      <c r="K33" s="381"/>
      <c r="L33" s="382"/>
      <c r="M33" s="381"/>
      <c r="N33" s="382"/>
      <c r="O33" s="381"/>
      <c r="P33" s="381"/>
      <c r="Q33" s="383"/>
      <c r="R33" s="381"/>
      <c r="S33" s="384"/>
      <c r="T33" s="381"/>
      <c r="U33" s="381"/>
      <c r="V33" s="385"/>
      <c r="W33" s="371"/>
      <c r="X33" s="372"/>
      <c r="Y33" s="372"/>
      <c r="Z33" s="372"/>
      <c r="AA33" s="372"/>
      <c r="AB33" s="372"/>
      <c r="AC33" s="372"/>
      <c r="AD33" s="372"/>
      <c r="AE33" s="372"/>
      <c r="AF33" s="372"/>
    </row>
    <row r="34" spans="1:32" s="347" customFormat="1" ht="38.25" customHeight="1">
      <c r="A34" s="386"/>
      <c r="B34" s="378"/>
      <c r="C34" s="379"/>
      <c r="D34" s="379"/>
      <c r="E34" s="379"/>
      <c r="F34" s="379"/>
      <c r="G34" s="379"/>
      <c r="H34" s="379"/>
      <c r="I34" s="379"/>
      <c r="J34" s="364"/>
      <c r="K34" s="364"/>
      <c r="L34" s="364"/>
      <c r="M34" s="364"/>
      <c r="N34" s="364"/>
      <c r="O34" s="364"/>
      <c r="P34" s="364"/>
      <c r="Q34" s="364"/>
      <c r="R34" s="364"/>
      <c r="S34" s="364"/>
      <c r="T34" s="364"/>
      <c r="U34" s="364"/>
      <c r="V34" s="364"/>
      <c r="W34" s="371"/>
      <c r="X34" s="372"/>
      <c r="Y34" s="372"/>
      <c r="Z34" s="372"/>
      <c r="AA34" s="372"/>
      <c r="AB34" s="372"/>
      <c r="AC34" s="372"/>
      <c r="AD34" s="372"/>
      <c r="AE34" s="372"/>
      <c r="AF34" s="372"/>
    </row>
    <row r="35" spans="1:32" s="347" customFormat="1" ht="38.25" customHeight="1">
      <c r="A35" s="373"/>
      <c r="B35" s="374"/>
      <c r="C35" s="375"/>
      <c r="D35" s="375"/>
      <c r="E35" s="375"/>
      <c r="F35" s="375"/>
      <c r="G35" s="375"/>
      <c r="H35" s="375"/>
      <c r="I35" s="375"/>
      <c r="J35" s="380"/>
      <c r="K35" s="381"/>
      <c r="L35" s="382"/>
      <c r="M35" s="381"/>
      <c r="N35" s="382"/>
      <c r="O35" s="381"/>
      <c r="P35" s="381"/>
      <c r="Q35" s="383"/>
      <c r="R35" s="381"/>
      <c r="S35" s="384"/>
      <c r="T35" s="381"/>
      <c r="U35" s="381"/>
      <c r="V35" s="385"/>
      <c r="W35" s="371"/>
      <c r="X35" s="372"/>
      <c r="Y35" s="372"/>
      <c r="Z35" s="372"/>
      <c r="AA35" s="372"/>
      <c r="AB35" s="372"/>
      <c r="AC35" s="372"/>
      <c r="AD35" s="372"/>
      <c r="AE35" s="372"/>
      <c r="AF35" s="372"/>
    </row>
    <row r="36" spans="1:32" s="347" customFormat="1" ht="38.25" customHeight="1">
      <c r="A36" s="361">
        <v>7</v>
      </c>
      <c r="B36" s="362">
        <f>+[1]PROPONENTES!D18</f>
        <v>0</v>
      </c>
      <c r="C36" s="363">
        <f t="shared" ref="C36:I36" si="6">SUM(C37:C38)</f>
        <v>0</v>
      </c>
      <c r="D36" s="363">
        <f t="shared" si="6"/>
        <v>0</v>
      </c>
      <c r="E36" s="363">
        <f t="shared" si="6"/>
        <v>0</v>
      </c>
      <c r="F36" s="363">
        <f t="shared" si="6"/>
        <v>0</v>
      </c>
      <c r="G36" s="363">
        <f t="shared" si="6"/>
        <v>0</v>
      </c>
      <c r="H36" s="363">
        <f t="shared" si="6"/>
        <v>0</v>
      </c>
      <c r="I36" s="363">
        <f t="shared" si="6"/>
        <v>0</v>
      </c>
      <c r="J36" s="364" t="e">
        <f>SUM(C36/E36)</f>
        <v>#DIV/0!</v>
      </c>
      <c r="K36" s="365" t="e">
        <f>+IF(J36&gt;=$K$9,"ADMISIBLE","NO ADMISIBLE")</f>
        <v>#DIV/0!</v>
      </c>
      <c r="L36" s="366" t="e">
        <f>SUM(F36/D36)</f>
        <v>#DIV/0!</v>
      </c>
      <c r="M36" s="365" t="e">
        <f>+IF(L36&lt;$M$9,"ADMISIBLE","NO ADMISIBLE")</f>
        <v>#DIV/0!</v>
      </c>
      <c r="N36" s="367" t="str">
        <f>IF(I36=0,"",H36/I36)</f>
        <v/>
      </c>
      <c r="O36" s="365" t="str">
        <f>+IF(I36=0,"ADMISIBLE",IF(N36&gt;$O$9,"ADMISIBLE","NO ADMISIBLE"))</f>
        <v>ADMISIBLE</v>
      </c>
      <c r="P36" s="365" t="e">
        <f>+IF(K36="NO ADMISIBLE","NO ADMISIBLE",IF(M36="NO ADMISIBLE","NO ADMISIBLE",IF(O36="NO ADMISIBLE","NO ADMISIBLE","ADMISIBLE")))</f>
        <v>#DIV/0!</v>
      </c>
      <c r="Q36" s="368" t="e">
        <f>H36/G36</f>
        <v>#DIV/0!</v>
      </c>
      <c r="R36" s="365" t="e">
        <f>+IF(Q36&gt;=$R$9,"ADMISIBLE","NO ADMISIBLE")</f>
        <v>#DIV/0!</v>
      </c>
      <c r="S36" s="369" t="e">
        <f>H36/D36</f>
        <v>#DIV/0!</v>
      </c>
      <c r="T36" s="365" t="e">
        <f>+IF(S36&gt;=$T$9,"ADMISIBLE","NO ADMISIBLE")</f>
        <v>#DIV/0!</v>
      </c>
      <c r="U36" s="365" t="e">
        <f>+IF(R36="NO ADMISIBLE","NO ADMISIBLE",IF(T36="NO ADMISIBLE","NO ADMISIBLE","ADMISIBLE"))</f>
        <v>#DIV/0!</v>
      </c>
      <c r="V36" s="370"/>
      <c r="W36" s="371"/>
      <c r="X36" s="372"/>
      <c r="Y36" s="372"/>
      <c r="Z36" s="372"/>
      <c r="AA36" s="372"/>
      <c r="AB36" s="372"/>
      <c r="AC36" s="372"/>
      <c r="AD36" s="372"/>
      <c r="AE36" s="372"/>
      <c r="AF36" s="372"/>
    </row>
    <row r="37" spans="1:32" s="347" customFormat="1" ht="38.25" customHeight="1">
      <c r="A37" s="373">
        <v>7.1</v>
      </c>
      <c r="B37" s="374"/>
      <c r="C37" s="375"/>
      <c r="D37" s="375"/>
      <c r="E37" s="375"/>
      <c r="F37" s="375"/>
      <c r="G37" s="375"/>
      <c r="H37" s="375"/>
      <c r="I37" s="375"/>
      <c r="J37" s="380"/>
      <c r="K37" s="381"/>
      <c r="L37" s="382"/>
      <c r="M37" s="381"/>
      <c r="N37" s="382"/>
      <c r="O37" s="381"/>
      <c r="P37" s="381"/>
      <c r="Q37" s="383"/>
      <c r="R37" s="381"/>
      <c r="S37" s="384"/>
      <c r="T37" s="381"/>
      <c r="U37" s="381"/>
      <c r="V37" s="385"/>
      <c r="W37" s="371"/>
      <c r="X37" s="372"/>
      <c r="Y37" s="372"/>
      <c r="Z37" s="372"/>
      <c r="AA37" s="372"/>
      <c r="AB37" s="372"/>
      <c r="AC37" s="372"/>
      <c r="AD37" s="372"/>
      <c r="AE37" s="372"/>
      <c r="AF37" s="372"/>
    </row>
    <row r="38" spans="1:32" s="347" customFormat="1" ht="38.25" customHeight="1">
      <c r="A38" s="386"/>
      <c r="B38" s="378"/>
      <c r="C38" s="379"/>
      <c r="D38" s="379"/>
      <c r="E38" s="379"/>
      <c r="F38" s="379"/>
      <c r="G38" s="379"/>
      <c r="H38" s="379"/>
      <c r="I38" s="379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364"/>
      <c r="U38" s="364"/>
      <c r="V38" s="364"/>
      <c r="W38" s="371"/>
      <c r="X38" s="372"/>
      <c r="Y38" s="372"/>
      <c r="Z38" s="372"/>
      <c r="AA38" s="372"/>
      <c r="AB38" s="372"/>
      <c r="AC38" s="372"/>
      <c r="AD38" s="372"/>
      <c r="AE38" s="372"/>
      <c r="AF38" s="372"/>
    </row>
    <row r="39" spans="1:32" s="347" customFormat="1" ht="38.25" customHeight="1">
      <c r="A39" s="373"/>
      <c r="B39" s="374"/>
      <c r="C39" s="375"/>
      <c r="D39" s="375"/>
      <c r="E39" s="375"/>
      <c r="F39" s="375"/>
      <c r="G39" s="375"/>
      <c r="H39" s="375"/>
      <c r="I39" s="375"/>
      <c r="J39" s="380"/>
      <c r="K39" s="381"/>
      <c r="L39" s="382"/>
      <c r="M39" s="381"/>
      <c r="N39" s="382"/>
      <c r="O39" s="381"/>
      <c r="P39" s="381"/>
      <c r="Q39" s="383"/>
      <c r="R39" s="381"/>
      <c r="S39" s="384"/>
      <c r="T39" s="381"/>
      <c r="U39" s="381"/>
      <c r="V39" s="385"/>
      <c r="W39" s="371"/>
      <c r="X39" s="372"/>
      <c r="Y39" s="372"/>
      <c r="Z39" s="372"/>
      <c r="AA39" s="372"/>
      <c r="AB39" s="372"/>
      <c r="AC39" s="372"/>
      <c r="AD39" s="372"/>
      <c r="AE39" s="372"/>
      <c r="AF39" s="372"/>
    </row>
    <row r="40" spans="1:32" s="347" customFormat="1" ht="38.25" customHeight="1">
      <c r="A40" s="361">
        <v>8</v>
      </c>
      <c r="B40" s="362">
        <f>+[1]PROPONENTES!D19</f>
        <v>0</v>
      </c>
      <c r="C40" s="363">
        <f>+C41+C42</f>
        <v>0</v>
      </c>
      <c r="D40" s="363">
        <f t="shared" ref="D40:I40" si="7">+D41+D42</f>
        <v>0</v>
      </c>
      <c r="E40" s="363">
        <f t="shared" si="7"/>
        <v>0</v>
      </c>
      <c r="F40" s="363">
        <f t="shared" si="7"/>
        <v>0</v>
      </c>
      <c r="G40" s="363">
        <f t="shared" si="7"/>
        <v>0</v>
      </c>
      <c r="H40" s="363">
        <f t="shared" si="7"/>
        <v>0</v>
      </c>
      <c r="I40" s="363">
        <f t="shared" si="7"/>
        <v>0</v>
      </c>
      <c r="J40" s="364" t="e">
        <f>SUM(C40/E40)</f>
        <v>#DIV/0!</v>
      </c>
      <c r="K40" s="365" t="e">
        <f>+IF(J40&gt;=$K$9,"ADMISIBLE","NO ADMISIBLE")</f>
        <v>#DIV/0!</v>
      </c>
      <c r="L40" s="366" t="e">
        <f>SUM(F40/D40)</f>
        <v>#DIV/0!</v>
      </c>
      <c r="M40" s="365" t="e">
        <f>+IF(L40&lt;$M$9,"ADMISIBLE","NO ADMISIBLE")</f>
        <v>#DIV/0!</v>
      </c>
      <c r="N40" s="367" t="str">
        <f>IF(I40=0,"",H40/I40)</f>
        <v/>
      </c>
      <c r="O40" s="365" t="str">
        <f>+IF(I40=0,"ADMISIBLE",IF(N40&gt;$O$9,"ADMISIBLE","NO ADMISIBLE"))</f>
        <v>ADMISIBLE</v>
      </c>
      <c r="P40" s="365" t="e">
        <f>+IF(K40="NO ADMISIBLE","NO ADMISIBLE",IF(M40="NO ADMISIBLE","NO ADMISIBLE",IF(O40="NO ADMISIBLE","NO ADMISIBLE","ADMISIBLE")))</f>
        <v>#DIV/0!</v>
      </c>
      <c r="Q40" s="368" t="e">
        <f>H40/G40</f>
        <v>#DIV/0!</v>
      </c>
      <c r="R40" s="365" t="e">
        <f>+IF(Q40&gt;=$R$9,"ADMISIBLE","NO ADMISIBLE")</f>
        <v>#DIV/0!</v>
      </c>
      <c r="S40" s="369" t="e">
        <f>H40/D40</f>
        <v>#DIV/0!</v>
      </c>
      <c r="T40" s="365" t="e">
        <f>+IF(S40&gt;=$T$9,"ADMISIBLE","NO ADMISIBLE")</f>
        <v>#DIV/0!</v>
      </c>
      <c r="U40" s="365" t="e">
        <f>+IF(R40="NO ADMISIBLE","NO ADMISIBLE",IF(T40="NO ADMISIBLE","NO ADMISIBLE","ADMISIBLE"))</f>
        <v>#DIV/0!</v>
      </c>
      <c r="V40" s="370"/>
      <c r="W40" s="371"/>
      <c r="X40" s="372"/>
      <c r="Y40" s="372"/>
      <c r="Z40" s="372"/>
      <c r="AA40" s="372"/>
      <c r="AB40" s="372"/>
      <c r="AC40" s="372"/>
      <c r="AD40" s="372"/>
      <c r="AE40" s="372"/>
      <c r="AF40" s="372"/>
    </row>
    <row r="41" spans="1:32" s="347" customFormat="1" ht="38.25" customHeight="1">
      <c r="A41" s="373">
        <v>8.1</v>
      </c>
      <c r="B41" s="374"/>
      <c r="C41" s="375"/>
      <c r="D41" s="375"/>
      <c r="E41" s="375"/>
      <c r="F41" s="375"/>
      <c r="G41" s="375"/>
      <c r="H41" s="375"/>
      <c r="I41" s="375"/>
      <c r="J41" s="380"/>
      <c r="K41" s="381"/>
      <c r="L41" s="382"/>
      <c r="M41" s="381"/>
      <c r="N41" s="382"/>
      <c r="O41" s="381"/>
      <c r="P41" s="381"/>
      <c r="Q41" s="383"/>
      <c r="R41" s="381"/>
      <c r="S41" s="384"/>
      <c r="T41" s="381"/>
      <c r="U41" s="381"/>
      <c r="V41" s="385"/>
      <c r="W41" s="371"/>
      <c r="X41" s="372"/>
      <c r="Y41" s="372"/>
      <c r="Z41" s="372"/>
      <c r="AA41" s="372"/>
      <c r="AB41" s="372"/>
      <c r="AC41" s="372"/>
      <c r="AD41" s="372"/>
      <c r="AE41" s="372"/>
      <c r="AF41" s="372"/>
    </row>
    <row r="42" spans="1:32" s="347" customFormat="1" ht="38.25" customHeight="1">
      <c r="A42" s="386">
        <v>8.1999999999999993</v>
      </c>
      <c r="B42" s="378"/>
      <c r="C42" s="379"/>
      <c r="D42" s="379"/>
      <c r="E42" s="379"/>
      <c r="F42" s="379"/>
      <c r="G42" s="379">
        <f>IF(ISERROR(D42-F42),"",D42-F42)</f>
        <v>0</v>
      </c>
      <c r="H42" s="379"/>
      <c r="I42" s="379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71"/>
      <c r="X42" s="372"/>
      <c r="Y42" s="372"/>
      <c r="Z42" s="372"/>
      <c r="AA42" s="372"/>
      <c r="AB42" s="372"/>
      <c r="AC42" s="372"/>
      <c r="AD42" s="372"/>
      <c r="AE42" s="372"/>
      <c r="AF42" s="372"/>
    </row>
    <row r="43" spans="1:32" s="347" customFormat="1" ht="38.25" customHeight="1">
      <c r="A43" s="373">
        <v>8.3000000000000007</v>
      </c>
      <c r="B43" s="374"/>
      <c r="C43" s="375"/>
      <c r="D43" s="375"/>
      <c r="E43" s="375"/>
      <c r="F43" s="375"/>
      <c r="G43" s="375"/>
      <c r="H43" s="375"/>
      <c r="I43" s="375"/>
      <c r="J43" s="380"/>
      <c r="K43" s="381"/>
      <c r="L43" s="382"/>
      <c r="M43" s="381"/>
      <c r="N43" s="382"/>
      <c r="O43" s="381"/>
      <c r="P43" s="381"/>
      <c r="Q43" s="383"/>
      <c r="R43" s="381"/>
      <c r="S43" s="384"/>
      <c r="T43" s="381"/>
      <c r="U43" s="381"/>
      <c r="V43" s="385"/>
      <c r="W43" s="371"/>
      <c r="X43" s="372"/>
      <c r="Y43" s="372"/>
      <c r="Z43" s="372"/>
      <c r="AA43" s="372"/>
      <c r="AB43" s="372"/>
      <c r="AC43" s="372"/>
      <c r="AD43" s="372"/>
      <c r="AE43" s="372"/>
      <c r="AF43" s="372"/>
    </row>
    <row r="44" spans="1:32" s="347" customFormat="1" ht="38.25" customHeight="1">
      <c r="A44" s="388">
        <v>9</v>
      </c>
      <c r="B44" s="389">
        <f>+[1]PROPONENTES!D20</f>
        <v>0</v>
      </c>
      <c r="C44" s="390">
        <f>+C45+C46</f>
        <v>0</v>
      </c>
      <c r="D44" s="390">
        <f t="shared" ref="D44:I44" si="8">+D45+D46</f>
        <v>0</v>
      </c>
      <c r="E44" s="390">
        <f t="shared" si="8"/>
        <v>0</v>
      </c>
      <c r="F44" s="390">
        <f t="shared" si="8"/>
        <v>0</v>
      </c>
      <c r="G44" s="390">
        <f t="shared" si="8"/>
        <v>0</v>
      </c>
      <c r="H44" s="390">
        <f t="shared" si="8"/>
        <v>0</v>
      </c>
      <c r="I44" s="390">
        <f t="shared" si="8"/>
        <v>0</v>
      </c>
      <c r="J44" s="364" t="e">
        <f>SUM(C44/E44)</f>
        <v>#DIV/0!</v>
      </c>
      <c r="K44" s="365" t="e">
        <f>+IF(J44&gt;=$K$9,"ADMISIBLE","NO ADMISIBLE")</f>
        <v>#DIV/0!</v>
      </c>
      <c r="L44" s="366" t="e">
        <f>SUM(F44/D44)</f>
        <v>#DIV/0!</v>
      </c>
      <c r="M44" s="365" t="e">
        <f>+IF(L44&lt;$M$9,"ADMISIBLE","NO ADMISIBLE")</f>
        <v>#DIV/0!</v>
      </c>
      <c r="N44" s="367" t="str">
        <f>IF(I44=0,"",H44/I44)</f>
        <v/>
      </c>
      <c r="O44" s="365" t="str">
        <f>+IF(I44=0,"ADMISIBLE",IF(N44&gt;$O$9,"ADMISIBLE","NO ADMISIBLE"))</f>
        <v>ADMISIBLE</v>
      </c>
      <c r="P44" s="365" t="e">
        <f>+IF(K44="NO ADMISIBLE","NO ADMISIBLE",IF(M44="NO ADMISIBLE","NO ADMISIBLE",IF(O44="NO ADMISIBLE","NO ADMISIBLE","ADMISIBLE")))</f>
        <v>#DIV/0!</v>
      </c>
      <c r="Q44" s="368" t="e">
        <f>H44/G44</f>
        <v>#DIV/0!</v>
      </c>
      <c r="R44" s="365" t="e">
        <f>+IF(Q44&gt;=$R$9,"ADMISIBLE","NO ADMISIBLE")</f>
        <v>#DIV/0!</v>
      </c>
      <c r="S44" s="369" t="e">
        <f>H44/D44</f>
        <v>#DIV/0!</v>
      </c>
      <c r="T44" s="365" t="e">
        <f>+IF(S44&gt;=$T$9,"ADMISIBLE","NO ADMISIBLE")</f>
        <v>#DIV/0!</v>
      </c>
      <c r="U44" s="365" t="e">
        <f>+IF(R44="NO ADMISIBLE","NO ADMISIBLE",IF(T44="NO ADMISIBLE","NO ADMISIBLE","ADMISIBLE"))</f>
        <v>#DIV/0!</v>
      </c>
      <c r="V44" s="370"/>
      <c r="W44" s="371"/>
      <c r="X44" s="372"/>
      <c r="Y44" s="372"/>
      <c r="Z44" s="372"/>
      <c r="AA44" s="372"/>
      <c r="AB44" s="372"/>
      <c r="AC44" s="372"/>
      <c r="AD44" s="372"/>
      <c r="AE44" s="372"/>
      <c r="AF44" s="372"/>
    </row>
    <row r="45" spans="1:32" s="347" customFormat="1" ht="38.25" customHeight="1">
      <c r="A45" s="373">
        <v>9.1</v>
      </c>
      <c r="B45" s="374"/>
      <c r="C45" s="375"/>
      <c r="D45" s="375"/>
      <c r="E45" s="375"/>
      <c r="F45" s="375"/>
      <c r="G45" s="375">
        <f>IF(ISERROR(D45-F45),"",D45-F45)</f>
        <v>0</v>
      </c>
      <c r="H45" s="375"/>
      <c r="I45" s="375"/>
      <c r="J45" s="380"/>
      <c r="K45" s="381"/>
      <c r="L45" s="382"/>
      <c r="M45" s="381"/>
      <c r="N45" s="382"/>
      <c r="O45" s="381"/>
      <c r="P45" s="381"/>
      <c r="Q45" s="383"/>
      <c r="R45" s="381"/>
      <c r="S45" s="384"/>
      <c r="T45" s="381"/>
      <c r="U45" s="381"/>
      <c r="V45" s="385"/>
      <c r="W45" s="371"/>
      <c r="X45" s="372"/>
      <c r="Y45" s="372"/>
      <c r="Z45" s="372"/>
      <c r="AA45" s="372"/>
      <c r="AB45" s="372"/>
      <c r="AC45" s="372"/>
      <c r="AD45" s="372"/>
      <c r="AE45" s="372"/>
      <c r="AF45" s="372"/>
    </row>
    <row r="46" spans="1:32" s="347" customFormat="1" ht="38.25" customHeight="1">
      <c r="A46" s="386">
        <v>9.1999999999999993</v>
      </c>
      <c r="B46" s="378"/>
      <c r="C46" s="379"/>
      <c r="D46" s="379"/>
      <c r="E46" s="379"/>
      <c r="F46" s="379"/>
      <c r="G46" s="379">
        <f>IF(ISERROR(D46-F46),"",D46-F46)</f>
        <v>0</v>
      </c>
      <c r="H46" s="379"/>
      <c r="I46" s="379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364"/>
      <c r="U46" s="364"/>
      <c r="V46" s="364"/>
      <c r="W46" s="371"/>
      <c r="X46" s="372"/>
      <c r="Y46" s="372"/>
      <c r="Z46" s="372"/>
      <c r="AA46" s="372"/>
      <c r="AB46" s="372"/>
      <c r="AC46" s="372"/>
      <c r="AD46" s="372"/>
      <c r="AE46" s="372"/>
      <c r="AF46" s="372"/>
    </row>
    <row r="47" spans="1:32" s="347" customFormat="1" ht="38.25" customHeight="1">
      <c r="A47" s="373">
        <v>9.3000000000000007</v>
      </c>
      <c r="B47" s="374"/>
      <c r="C47" s="375"/>
      <c r="D47" s="375"/>
      <c r="E47" s="375"/>
      <c r="F47" s="375"/>
      <c r="G47" s="375"/>
      <c r="H47" s="375"/>
      <c r="I47" s="375"/>
      <c r="J47" s="380"/>
      <c r="K47" s="381"/>
      <c r="L47" s="382"/>
      <c r="M47" s="381"/>
      <c r="N47" s="382"/>
      <c r="O47" s="381"/>
      <c r="P47" s="381"/>
      <c r="Q47" s="383"/>
      <c r="R47" s="381"/>
      <c r="S47" s="384"/>
      <c r="T47" s="381"/>
      <c r="U47" s="381"/>
      <c r="V47" s="385"/>
      <c r="W47" s="371"/>
      <c r="X47" s="372"/>
      <c r="Y47" s="372"/>
      <c r="Z47" s="372"/>
      <c r="AA47" s="372"/>
      <c r="AB47" s="372"/>
      <c r="AC47" s="372"/>
      <c r="AD47" s="372"/>
      <c r="AE47" s="372"/>
      <c r="AF47" s="372"/>
    </row>
    <row r="48" spans="1:32" s="347" customFormat="1" ht="38.25" customHeight="1">
      <c r="A48" s="388">
        <v>10</v>
      </c>
      <c r="B48" s="389">
        <f>+[1]PROPONENTES!D21</f>
        <v>0</v>
      </c>
      <c r="C48" s="390">
        <f t="shared" ref="C48:I48" si="9">+C49+C50</f>
        <v>0</v>
      </c>
      <c r="D48" s="390">
        <f t="shared" si="9"/>
        <v>0</v>
      </c>
      <c r="E48" s="390">
        <f t="shared" si="9"/>
        <v>0</v>
      </c>
      <c r="F48" s="390">
        <f t="shared" si="9"/>
        <v>0</v>
      </c>
      <c r="G48" s="390">
        <f t="shared" si="9"/>
        <v>0</v>
      </c>
      <c r="H48" s="390">
        <f t="shared" si="9"/>
        <v>0</v>
      </c>
      <c r="I48" s="390">
        <f t="shared" si="9"/>
        <v>0</v>
      </c>
      <c r="J48" s="364" t="e">
        <f>SUM(C48/E48)</f>
        <v>#DIV/0!</v>
      </c>
      <c r="K48" s="365" t="e">
        <f>+IF(J48&gt;=$K$9,"ADMISIBLE","NO ADMISIBLE")</f>
        <v>#DIV/0!</v>
      </c>
      <c r="L48" s="366" t="e">
        <f>SUM(F48/D48)</f>
        <v>#DIV/0!</v>
      </c>
      <c r="M48" s="365" t="e">
        <f>+IF(L48&lt;$M$9,"ADMISIBLE","NO ADMISIBLE")</f>
        <v>#DIV/0!</v>
      </c>
      <c r="N48" s="367" t="str">
        <f>IF(I48=0,"",H48/I48)</f>
        <v/>
      </c>
      <c r="O48" s="365" t="str">
        <f>+IF(I48=0,"ADMISIBLE",IF(N48&gt;$O$9,"ADMISIBLE","NO ADMISIBLE"))</f>
        <v>ADMISIBLE</v>
      </c>
      <c r="P48" s="365" t="e">
        <f>+IF(K48="NO ADMISIBLE","NO ADMISIBLE",IF(M48="NO ADMISIBLE","NO ADMISIBLE",IF(O48="NO ADMISIBLE","NO ADMISIBLE","ADMISIBLE")))</f>
        <v>#DIV/0!</v>
      </c>
      <c r="Q48" s="368" t="e">
        <f>H48/G48</f>
        <v>#DIV/0!</v>
      </c>
      <c r="R48" s="365" t="e">
        <f>+IF(Q48&gt;=$R$9,"ADMISIBLE","NO ADMISIBLE")</f>
        <v>#DIV/0!</v>
      </c>
      <c r="S48" s="369" t="e">
        <f>H48/D48</f>
        <v>#DIV/0!</v>
      </c>
      <c r="T48" s="365" t="e">
        <f>+IF(S48&gt;=$T$9,"ADMISIBLE","NO ADMISIBLE")</f>
        <v>#DIV/0!</v>
      </c>
      <c r="U48" s="365" t="e">
        <f>+IF(R48="NO ADMISIBLE","NO ADMISIBLE",IF(T48="NO ADMISIBLE","NO ADMISIBLE","ADMISIBLE"))</f>
        <v>#DIV/0!</v>
      </c>
      <c r="V48" s="370"/>
      <c r="W48" s="371"/>
      <c r="X48" s="372"/>
      <c r="Y48" s="372"/>
      <c r="Z48" s="372"/>
      <c r="AA48" s="372"/>
      <c r="AB48" s="372"/>
      <c r="AC48" s="372"/>
      <c r="AD48" s="372"/>
      <c r="AE48" s="372"/>
      <c r="AF48" s="372"/>
    </row>
    <row r="49" spans="1:32" s="347" customFormat="1" ht="38.25" customHeight="1">
      <c r="A49" s="373">
        <v>10.1</v>
      </c>
      <c r="B49" s="374"/>
      <c r="C49" s="375"/>
      <c r="D49" s="375"/>
      <c r="E49" s="375"/>
      <c r="F49" s="375"/>
      <c r="G49" s="375">
        <f>IF(ISERROR(D49-F49),"",D49-F49)</f>
        <v>0</v>
      </c>
      <c r="H49" s="375"/>
      <c r="I49" s="375"/>
      <c r="J49" s="380"/>
      <c r="K49" s="381"/>
      <c r="L49" s="382"/>
      <c r="M49" s="381"/>
      <c r="N49" s="382"/>
      <c r="O49" s="381"/>
      <c r="P49" s="381"/>
      <c r="Q49" s="383"/>
      <c r="R49" s="381"/>
      <c r="S49" s="384"/>
      <c r="T49" s="381"/>
      <c r="U49" s="381"/>
      <c r="V49" s="385"/>
      <c r="W49" s="371"/>
      <c r="X49" s="372"/>
      <c r="Y49" s="372"/>
      <c r="Z49" s="372"/>
      <c r="AA49" s="372"/>
      <c r="AB49" s="372"/>
      <c r="AC49" s="372"/>
      <c r="AD49" s="372"/>
      <c r="AE49" s="372"/>
      <c r="AF49" s="372"/>
    </row>
    <row r="50" spans="1:32" s="347" customFormat="1" ht="38.25" customHeight="1">
      <c r="A50" s="386">
        <v>10.199999999999999</v>
      </c>
      <c r="B50" s="378"/>
      <c r="C50" s="379"/>
      <c r="D50" s="379"/>
      <c r="E50" s="379"/>
      <c r="F50" s="379"/>
      <c r="G50" s="379">
        <f>IF(ISERROR(D50-F50),"",D50-F50)</f>
        <v>0</v>
      </c>
      <c r="H50" s="379"/>
      <c r="I50" s="379"/>
      <c r="J50" s="364"/>
      <c r="K50" s="364"/>
      <c r="L50" s="364"/>
      <c r="M50" s="364"/>
      <c r="N50" s="364"/>
      <c r="O50" s="364"/>
      <c r="P50" s="364"/>
      <c r="Q50" s="364"/>
      <c r="R50" s="364"/>
      <c r="S50" s="364"/>
      <c r="T50" s="364"/>
      <c r="U50" s="364"/>
      <c r="V50" s="364"/>
      <c r="W50" s="371"/>
      <c r="X50" s="372"/>
      <c r="Y50" s="372"/>
      <c r="Z50" s="372"/>
      <c r="AA50" s="372"/>
      <c r="AB50" s="372"/>
      <c r="AC50" s="372"/>
      <c r="AD50" s="372"/>
      <c r="AE50" s="372"/>
      <c r="AF50" s="372"/>
    </row>
    <row r="51" spans="1:32" s="347" customFormat="1" ht="38.25" customHeight="1">
      <c r="A51" s="373">
        <v>10.3</v>
      </c>
      <c r="B51" s="374"/>
      <c r="C51" s="375"/>
      <c r="D51" s="375"/>
      <c r="E51" s="375"/>
      <c r="F51" s="375"/>
      <c r="G51" s="375"/>
      <c r="H51" s="375"/>
      <c r="I51" s="375"/>
      <c r="J51" s="380"/>
      <c r="K51" s="381"/>
      <c r="L51" s="382"/>
      <c r="M51" s="381"/>
      <c r="N51" s="382"/>
      <c r="O51" s="381"/>
      <c r="P51" s="381"/>
      <c r="Q51" s="383"/>
      <c r="R51" s="381"/>
      <c r="S51" s="384"/>
      <c r="T51" s="381"/>
      <c r="U51" s="381"/>
      <c r="V51" s="385"/>
      <c r="W51" s="371"/>
      <c r="X51" s="372"/>
      <c r="Y51" s="372"/>
      <c r="Z51" s="372"/>
      <c r="AA51" s="372"/>
      <c r="AB51" s="372"/>
      <c r="AC51" s="372"/>
      <c r="AD51" s="372"/>
      <c r="AE51" s="372"/>
      <c r="AF51" s="372"/>
    </row>
    <row r="52" spans="1:32" s="347" customFormat="1" ht="34.5" customHeight="1">
      <c r="A52" s="639" t="s">
        <v>232</v>
      </c>
      <c r="B52" s="639"/>
      <c r="C52" s="375"/>
      <c r="D52" s="375"/>
      <c r="E52" s="375"/>
      <c r="F52" s="375"/>
      <c r="G52" s="375"/>
      <c r="H52" s="375"/>
      <c r="I52" s="375"/>
      <c r="J52" s="391"/>
      <c r="K52" s="392"/>
      <c r="L52" s="393"/>
      <c r="M52" s="393"/>
      <c r="N52" s="393"/>
      <c r="O52" s="393"/>
      <c r="P52" s="393"/>
      <c r="Q52" s="393"/>
      <c r="R52" s="393"/>
      <c r="S52" s="391"/>
      <c r="T52" s="392"/>
      <c r="U52" s="393"/>
      <c r="V52" s="393"/>
      <c r="W52" s="371"/>
      <c r="X52" s="372"/>
      <c r="Y52" s="372"/>
      <c r="Z52" s="372"/>
      <c r="AA52" s="372"/>
      <c r="AB52" s="372"/>
      <c r="AC52" s="372"/>
      <c r="AD52" s="372"/>
      <c r="AE52" s="372"/>
      <c r="AF52" s="372"/>
    </row>
    <row r="53" spans="1:32" s="347" customFormat="1" ht="13.8">
      <c r="A53" s="637"/>
      <c r="B53" s="638"/>
      <c r="C53" s="379"/>
      <c r="D53" s="379"/>
      <c r="E53" s="379"/>
      <c r="F53" s="379"/>
      <c r="G53" s="379"/>
      <c r="H53" s="379"/>
      <c r="I53" s="379"/>
      <c r="J53" s="394"/>
      <c r="K53" s="395"/>
      <c r="L53" s="379"/>
      <c r="M53" s="379"/>
      <c r="N53" s="379"/>
      <c r="O53" s="379"/>
      <c r="P53" s="379"/>
      <c r="Q53" s="379"/>
      <c r="R53" s="379"/>
      <c r="S53" s="394"/>
      <c r="T53" s="395"/>
      <c r="U53" s="379"/>
      <c r="V53" s="379"/>
      <c r="W53" s="371"/>
      <c r="X53" s="372"/>
      <c r="Y53" s="372"/>
      <c r="Z53" s="372"/>
      <c r="AA53" s="372"/>
      <c r="AB53" s="372"/>
      <c r="AC53" s="372"/>
      <c r="AD53" s="372"/>
      <c r="AE53" s="372"/>
      <c r="AF53" s="372"/>
    </row>
    <row r="54" spans="1:32" s="347" customFormat="1" ht="18" customHeight="1">
      <c r="A54" s="639"/>
      <c r="B54" s="639"/>
      <c r="C54" s="375"/>
      <c r="D54" s="375"/>
      <c r="E54" s="375"/>
      <c r="F54" s="375"/>
      <c r="G54" s="375"/>
      <c r="H54" s="375"/>
      <c r="I54" s="375"/>
      <c r="J54" s="391"/>
      <c r="K54" s="392"/>
      <c r="L54" s="393"/>
      <c r="M54" s="393"/>
      <c r="N54" s="393"/>
      <c r="O54" s="393"/>
      <c r="P54" s="393"/>
      <c r="Q54" s="393"/>
      <c r="R54" s="393"/>
      <c r="S54" s="391"/>
      <c r="T54" s="392"/>
      <c r="U54" s="393"/>
      <c r="V54" s="393"/>
      <c r="W54" s="371"/>
      <c r="X54" s="372"/>
      <c r="Y54" s="372"/>
      <c r="Z54" s="372"/>
      <c r="AA54" s="372"/>
      <c r="AB54" s="372"/>
      <c r="AC54" s="372"/>
      <c r="AD54" s="372"/>
      <c r="AE54" s="372"/>
      <c r="AF54" s="372"/>
    </row>
    <row r="55" spans="1:32" s="347" customFormat="1" ht="18" customHeight="1">
      <c r="A55" s="637"/>
      <c r="B55" s="638"/>
      <c r="C55" s="379"/>
      <c r="D55" s="379"/>
      <c r="E55" s="379"/>
      <c r="F55" s="379"/>
      <c r="G55" s="379"/>
      <c r="H55" s="379"/>
      <c r="I55" s="379"/>
      <c r="J55" s="394"/>
      <c r="K55" s="395"/>
      <c r="L55" s="379"/>
      <c r="M55" s="379"/>
      <c r="N55" s="379"/>
      <c r="O55" s="379"/>
      <c r="P55" s="379"/>
      <c r="Q55" s="379"/>
      <c r="R55" s="379"/>
      <c r="S55" s="394"/>
      <c r="T55" s="395"/>
      <c r="U55" s="379"/>
      <c r="V55" s="379"/>
      <c r="W55" s="371"/>
      <c r="X55" s="372"/>
      <c r="Y55" s="372"/>
      <c r="Z55" s="372"/>
      <c r="AA55" s="372"/>
      <c r="AB55" s="372"/>
      <c r="AC55" s="372"/>
      <c r="AD55" s="372"/>
      <c r="AE55" s="372"/>
      <c r="AF55" s="372"/>
    </row>
    <row r="56" spans="1:32" s="347" customFormat="1" ht="18" customHeight="1">
      <c r="A56" s="639"/>
      <c r="B56" s="639"/>
      <c r="C56" s="375"/>
      <c r="D56" s="375"/>
      <c r="E56" s="375"/>
      <c r="F56" s="375"/>
      <c r="G56" s="375"/>
      <c r="H56" s="375"/>
      <c r="I56" s="375"/>
      <c r="J56" s="391"/>
      <c r="K56" s="392"/>
      <c r="L56" s="393"/>
      <c r="M56" s="393"/>
      <c r="N56" s="393"/>
      <c r="O56" s="393"/>
      <c r="P56" s="393"/>
      <c r="Q56" s="393"/>
      <c r="R56" s="393"/>
      <c r="S56" s="391"/>
      <c r="T56" s="392"/>
      <c r="U56" s="393"/>
      <c r="V56" s="393"/>
      <c r="W56" s="371"/>
      <c r="X56" s="372"/>
      <c r="Y56" s="372"/>
      <c r="Z56" s="372"/>
      <c r="AA56" s="372"/>
      <c r="AB56" s="372"/>
      <c r="AC56" s="372"/>
      <c r="AD56" s="372"/>
      <c r="AE56" s="372"/>
      <c r="AF56" s="372"/>
    </row>
    <row r="57" spans="1:32" s="347" customFormat="1" ht="18" customHeight="1">
      <c r="A57" s="637"/>
      <c r="B57" s="638"/>
      <c r="C57" s="379"/>
      <c r="D57" s="379"/>
      <c r="E57" s="379"/>
      <c r="F57" s="379"/>
      <c r="G57" s="379"/>
      <c r="H57" s="379"/>
      <c r="I57" s="379"/>
      <c r="J57" s="394"/>
      <c r="K57" s="395"/>
      <c r="L57" s="379"/>
      <c r="M57" s="379"/>
      <c r="N57" s="379"/>
      <c r="O57" s="379"/>
      <c r="P57" s="379"/>
      <c r="Q57" s="379"/>
      <c r="R57" s="379"/>
      <c r="S57" s="394"/>
      <c r="T57" s="395"/>
      <c r="U57" s="379"/>
      <c r="V57" s="379"/>
      <c r="W57" s="371"/>
      <c r="X57" s="372"/>
      <c r="Y57" s="372"/>
      <c r="Z57" s="372"/>
      <c r="AA57" s="372"/>
      <c r="AB57" s="372"/>
      <c r="AC57" s="372"/>
      <c r="AD57" s="372"/>
      <c r="AE57" s="372"/>
      <c r="AF57" s="372"/>
    </row>
    <row r="58" spans="1:32" s="347" customFormat="1" ht="18" customHeight="1">
      <c r="A58" s="639"/>
      <c r="B58" s="639"/>
      <c r="C58" s="375"/>
      <c r="D58" s="375"/>
      <c r="E58" s="375"/>
      <c r="F58" s="375"/>
      <c r="G58" s="375"/>
      <c r="H58" s="375"/>
      <c r="I58" s="375"/>
      <c r="J58" s="391"/>
      <c r="K58" s="392"/>
      <c r="L58" s="393"/>
      <c r="M58" s="393"/>
      <c r="N58" s="393"/>
      <c r="O58" s="393"/>
      <c r="P58" s="393"/>
      <c r="Q58" s="393"/>
      <c r="R58" s="393"/>
      <c r="S58" s="391"/>
      <c r="T58" s="392"/>
      <c r="U58" s="393"/>
      <c r="V58" s="393"/>
      <c r="W58" s="371"/>
      <c r="X58" s="372"/>
      <c r="Y58" s="372"/>
      <c r="Z58" s="372"/>
      <c r="AA58" s="372"/>
      <c r="AB58" s="372"/>
      <c r="AC58" s="372"/>
      <c r="AD58" s="372"/>
      <c r="AE58" s="372"/>
      <c r="AF58" s="372"/>
    </row>
    <row r="59" spans="1:32" s="347" customFormat="1" ht="18" customHeight="1">
      <c r="A59" s="637"/>
      <c r="B59" s="638"/>
      <c r="C59" s="379"/>
      <c r="D59" s="379"/>
      <c r="E59" s="379"/>
      <c r="F59" s="379"/>
      <c r="G59" s="379"/>
      <c r="H59" s="379"/>
      <c r="I59" s="379"/>
      <c r="J59" s="394"/>
      <c r="K59" s="395"/>
      <c r="L59" s="379"/>
      <c r="M59" s="379"/>
      <c r="N59" s="379"/>
      <c r="O59" s="379"/>
      <c r="P59" s="379"/>
      <c r="Q59" s="379"/>
      <c r="R59" s="379"/>
      <c r="S59" s="394"/>
      <c r="T59" s="395"/>
      <c r="U59" s="379"/>
      <c r="V59" s="379"/>
      <c r="W59" s="371"/>
      <c r="X59" s="372"/>
      <c r="Y59" s="372"/>
      <c r="Z59" s="372"/>
      <c r="AA59" s="372"/>
      <c r="AB59" s="372"/>
      <c r="AC59" s="372"/>
      <c r="AD59" s="372"/>
      <c r="AE59" s="372"/>
      <c r="AF59" s="372"/>
    </row>
    <row r="60" spans="1:32" s="347" customFormat="1" ht="18" customHeight="1">
      <c r="A60" s="639"/>
      <c r="B60" s="639"/>
      <c r="C60" s="396"/>
      <c r="D60" s="375"/>
      <c r="E60" s="375"/>
      <c r="F60" s="375"/>
      <c r="G60" s="375"/>
      <c r="H60" s="375"/>
      <c r="I60" s="375"/>
      <c r="J60" s="375"/>
      <c r="K60" s="391"/>
      <c r="L60" s="392"/>
      <c r="M60" s="393"/>
      <c r="N60" s="393"/>
      <c r="O60" s="393"/>
      <c r="P60" s="393"/>
      <c r="Q60" s="393"/>
      <c r="R60" s="393"/>
      <c r="S60" s="393"/>
      <c r="T60" s="391"/>
      <c r="U60" s="392"/>
      <c r="V60" s="393"/>
      <c r="W60" s="371"/>
      <c r="X60" s="372"/>
      <c r="Y60" s="372"/>
      <c r="Z60" s="372"/>
      <c r="AA60" s="372"/>
      <c r="AB60" s="372"/>
      <c r="AC60" s="372"/>
      <c r="AD60" s="372"/>
      <c r="AE60" s="372"/>
      <c r="AF60" s="372"/>
    </row>
    <row r="61" spans="1:32" s="347" customFormat="1" ht="18" customHeight="1">
      <c r="A61" s="637"/>
      <c r="B61" s="638"/>
      <c r="C61" s="379"/>
      <c r="D61" s="379"/>
      <c r="E61" s="379"/>
      <c r="F61" s="379"/>
      <c r="G61" s="379"/>
      <c r="H61" s="379"/>
      <c r="I61" s="379"/>
      <c r="J61" s="394"/>
      <c r="K61" s="395"/>
      <c r="L61" s="379"/>
      <c r="M61" s="379"/>
      <c r="N61" s="379"/>
      <c r="O61" s="379"/>
      <c r="P61" s="379"/>
      <c r="Q61" s="379"/>
      <c r="R61" s="379"/>
      <c r="S61" s="394"/>
      <c r="T61" s="395"/>
      <c r="U61" s="379"/>
      <c r="V61" s="379"/>
      <c r="W61" s="371"/>
      <c r="X61" s="372"/>
      <c r="Y61" s="372"/>
      <c r="Z61" s="372"/>
      <c r="AA61" s="372"/>
      <c r="AB61" s="372"/>
      <c r="AC61" s="372"/>
      <c r="AD61" s="372"/>
      <c r="AE61" s="372"/>
      <c r="AF61" s="372"/>
    </row>
    <row r="62" spans="1:32" s="347" customFormat="1" ht="18" customHeight="1">
      <c r="A62" s="639"/>
      <c r="B62" s="639"/>
      <c r="C62" s="375"/>
      <c r="D62" s="375"/>
      <c r="E62" s="375"/>
      <c r="F62" s="375"/>
      <c r="G62" s="375"/>
      <c r="H62" s="375"/>
      <c r="I62" s="375"/>
      <c r="J62" s="391"/>
      <c r="K62" s="392"/>
      <c r="L62" s="393"/>
      <c r="M62" s="393"/>
      <c r="N62" s="393"/>
      <c r="O62" s="393"/>
      <c r="P62" s="393"/>
      <c r="Q62" s="393"/>
      <c r="R62" s="393"/>
      <c r="S62" s="391"/>
      <c r="T62" s="392"/>
      <c r="U62" s="393"/>
      <c r="V62" s="393"/>
      <c r="W62" s="371"/>
      <c r="X62" s="372"/>
      <c r="Y62" s="372"/>
      <c r="Z62" s="372"/>
      <c r="AA62" s="372"/>
      <c r="AB62" s="372"/>
      <c r="AC62" s="372"/>
      <c r="AD62" s="372"/>
      <c r="AE62" s="372"/>
      <c r="AF62" s="372"/>
    </row>
    <row r="63" spans="1:32" s="347" customFormat="1" ht="18" customHeight="1">
      <c r="A63" s="397"/>
      <c r="B63" s="349"/>
      <c r="C63" s="398"/>
      <c r="D63" s="397"/>
      <c r="E63" s="397"/>
      <c r="F63" s="397"/>
      <c r="G63" s="397"/>
      <c r="H63" s="397"/>
      <c r="I63" s="397"/>
      <c r="J63" s="399"/>
      <c r="K63" s="399"/>
      <c r="L63" s="399"/>
      <c r="M63" s="399"/>
      <c r="N63" s="399"/>
      <c r="O63" s="399"/>
      <c r="P63" s="397"/>
      <c r="Q63" s="399"/>
      <c r="R63" s="399"/>
      <c r="S63" s="399"/>
      <c r="T63" s="399"/>
      <c r="U63" s="397"/>
      <c r="V63" s="349"/>
      <c r="W63" s="371"/>
      <c r="X63" s="372"/>
      <c r="Y63" s="372"/>
      <c r="Z63" s="372"/>
      <c r="AA63" s="372"/>
      <c r="AB63" s="372"/>
      <c r="AC63" s="372"/>
      <c r="AD63" s="372"/>
      <c r="AE63" s="372"/>
      <c r="AF63" s="372"/>
    </row>
    <row r="64" spans="1:32" s="347" customFormat="1" ht="18" customHeight="1">
      <c r="A64" s="397"/>
      <c r="B64" s="398"/>
      <c r="C64" s="398"/>
      <c r="D64" s="397"/>
      <c r="E64" s="397"/>
      <c r="F64" s="397"/>
      <c r="G64" s="397"/>
      <c r="H64" s="397"/>
      <c r="I64" s="397"/>
      <c r="J64" s="399"/>
      <c r="K64" s="399"/>
      <c r="L64" s="399"/>
      <c r="M64" s="399"/>
      <c r="N64" s="399"/>
      <c r="O64" s="399"/>
      <c r="P64" s="397"/>
      <c r="Q64" s="399"/>
      <c r="R64" s="399"/>
      <c r="S64" s="399"/>
      <c r="T64" s="399"/>
      <c r="U64" s="397"/>
      <c r="V64" s="349"/>
      <c r="W64" s="371"/>
      <c r="X64" s="372"/>
      <c r="Y64" s="372"/>
      <c r="Z64" s="372"/>
      <c r="AA64" s="372"/>
      <c r="AB64" s="372"/>
      <c r="AC64" s="372"/>
      <c r="AD64" s="372"/>
      <c r="AE64" s="372"/>
      <c r="AF64" s="372"/>
    </row>
    <row r="65" spans="1:32" s="347" customFormat="1" ht="18" customHeight="1">
      <c r="A65" s="397"/>
      <c r="B65" s="398"/>
      <c r="C65" s="398"/>
      <c r="D65" s="397"/>
      <c r="E65" s="397"/>
      <c r="F65" s="397"/>
      <c r="G65" s="397"/>
      <c r="H65" s="397"/>
      <c r="I65" s="397"/>
      <c r="J65" s="399"/>
      <c r="K65" s="399"/>
      <c r="L65" s="399"/>
      <c r="M65" s="399"/>
      <c r="N65" s="399"/>
      <c r="O65" s="399"/>
      <c r="P65" s="397"/>
      <c r="Q65" s="399"/>
      <c r="R65" s="399"/>
      <c r="S65" s="399"/>
      <c r="T65" s="399"/>
      <c r="U65" s="397"/>
      <c r="V65" s="349"/>
      <c r="W65" s="371"/>
      <c r="X65" s="372"/>
      <c r="Y65" s="372"/>
      <c r="Z65" s="372"/>
      <c r="AA65" s="372"/>
      <c r="AB65" s="372"/>
      <c r="AC65" s="372"/>
      <c r="AD65" s="372"/>
      <c r="AE65" s="372"/>
      <c r="AF65" s="372"/>
    </row>
    <row r="66" spans="1:32" s="347" customFormat="1" ht="18" customHeight="1">
      <c r="A66" s="397"/>
      <c r="B66" s="398"/>
      <c r="C66" s="398"/>
      <c r="D66" s="397"/>
      <c r="E66" s="397"/>
      <c r="F66" s="397"/>
      <c r="G66" s="397"/>
      <c r="H66" s="397"/>
      <c r="I66" s="397"/>
      <c r="J66" s="399"/>
      <c r="K66" s="399"/>
      <c r="L66" s="399"/>
      <c r="M66" s="399"/>
      <c r="N66" s="399"/>
      <c r="O66" s="399"/>
      <c r="P66" s="397"/>
      <c r="Q66" s="399"/>
      <c r="R66" s="399"/>
      <c r="S66" s="399"/>
      <c r="T66" s="399"/>
      <c r="U66" s="397"/>
      <c r="V66" s="349"/>
      <c r="W66" s="371"/>
      <c r="X66" s="372"/>
      <c r="Y66" s="372"/>
      <c r="Z66" s="372"/>
      <c r="AA66" s="372"/>
      <c r="AB66" s="372"/>
      <c r="AC66" s="372"/>
      <c r="AD66" s="372"/>
      <c r="AE66" s="372"/>
      <c r="AF66" s="372"/>
    </row>
    <row r="67" spans="1:32" s="347" customFormat="1" ht="18" customHeight="1">
      <c r="A67" s="397"/>
      <c r="B67" s="398"/>
      <c r="C67" s="398"/>
      <c r="D67" s="397"/>
      <c r="E67" s="397"/>
      <c r="F67" s="397"/>
      <c r="G67" s="397"/>
      <c r="H67" s="397"/>
      <c r="I67" s="397"/>
      <c r="J67" s="399"/>
      <c r="K67" s="399"/>
      <c r="L67" s="399"/>
      <c r="M67" s="399"/>
      <c r="N67" s="399"/>
      <c r="O67" s="399"/>
      <c r="P67" s="397"/>
      <c r="Q67" s="399"/>
      <c r="R67" s="399"/>
      <c r="S67" s="399"/>
      <c r="T67" s="399"/>
      <c r="U67" s="397"/>
      <c r="V67" s="349"/>
      <c r="W67" s="371"/>
      <c r="X67" s="372"/>
      <c r="Y67" s="372"/>
      <c r="Z67" s="372"/>
      <c r="AA67" s="372"/>
      <c r="AB67" s="372"/>
      <c r="AC67" s="372"/>
      <c r="AD67" s="372"/>
      <c r="AE67" s="372"/>
      <c r="AF67" s="372"/>
    </row>
    <row r="68" spans="1:32" s="347" customFormat="1" ht="18" customHeight="1">
      <c r="A68" s="397"/>
      <c r="B68" s="349"/>
      <c r="C68" s="398"/>
      <c r="D68" s="397"/>
      <c r="E68" s="397"/>
      <c r="F68" s="397"/>
      <c r="G68" s="397"/>
      <c r="H68" s="397"/>
      <c r="I68" s="397"/>
      <c r="J68" s="399"/>
      <c r="K68" s="399"/>
      <c r="L68" s="399"/>
      <c r="M68" s="399"/>
      <c r="N68" s="399"/>
      <c r="O68" s="399"/>
      <c r="P68" s="397"/>
      <c r="Q68" s="399"/>
      <c r="R68" s="399"/>
      <c r="S68" s="399"/>
      <c r="T68" s="399"/>
      <c r="U68" s="397"/>
      <c r="V68" s="349"/>
      <c r="W68" s="371"/>
      <c r="X68" s="372"/>
      <c r="Y68" s="372"/>
      <c r="Z68" s="372"/>
      <c r="AA68" s="372"/>
      <c r="AB68" s="372"/>
      <c r="AC68" s="372"/>
      <c r="AD68" s="372"/>
      <c r="AE68" s="372"/>
      <c r="AF68" s="372"/>
    </row>
    <row r="69" spans="1:32" s="347" customFormat="1" ht="18" customHeight="1">
      <c r="A69" s="397"/>
      <c r="B69" s="398"/>
      <c r="C69" s="398"/>
      <c r="D69" s="397"/>
      <c r="E69" s="397"/>
      <c r="F69" s="397"/>
      <c r="G69" s="397"/>
      <c r="H69" s="397"/>
      <c r="I69" s="397"/>
      <c r="J69" s="399"/>
      <c r="K69" s="399"/>
      <c r="L69" s="399"/>
      <c r="M69" s="399"/>
      <c r="N69" s="399"/>
      <c r="O69" s="399"/>
      <c r="P69" s="397"/>
      <c r="Q69" s="399"/>
      <c r="R69" s="399"/>
      <c r="S69" s="399"/>
      <c r="T69" s="399"/>
      <c r="U69" s="397"/>
      <c r="V69" s="349"/>
      <c r="W69" s="371"/>
      <c r="X69" s="372"/>
      <c r="Y69" s="372"/>
      <c r="Z69" s="372"/>
      <c r="AA69" s="372"/>
      <c r="AB69" s="372"/>
      <c r="AC69" s="372"/>
      <c r="AD69" s="372"/>
      <c r="AE69" s="372"/>
      <c r="AF69" s="372"/>
    </row>
    <row r="70" spans="1:32" s="347" customFormat="1" ht="18" customHeight="1">
      <c r="A70" s="397"/>
      <c r="B70" s="398"/>
      <c r="C70" s="398"/>
      <c r="D70" s="397"/>
      <c r="E70" s="397"/>
      <c r="F70" s="397"/>
      <c r="G70" s="397"/>
      <c r="H70" s="397"/>
      <c r="I70" s="397"/>
      <c r="J70" s="399"/>
      <c r="K70" s="399"/>
      <c r="L70" s="399"/>
      <c r="M70" s="399"/>
      <c r="N70" s="399"/>
      <c r="O70" s="399"/>
      <c r="P70" s="397"/>
      <c r="Q70" s="399"/>
      <c r="R70" s="399"/>
      <c r="S70" s="399"/>
      <c r="T70" s="399"/>
      <c r="U70" s="397"/>
      <c r="V70" s="349"/>
      <c r="W70" s="371"/>
      <c r="X70" s="372"/>
      <c r="Y70" s="372"/>
      <c r="Z70" s="372"/>
      <c r="AA70" s="372"/>
      <c r="AB70" s="372"/>
      <c r="AC70" s="372"/>
      <c r="AD70" s="372"/>
      <c r="AE70" s="372"/>
      <c r="AF70" s="372"/>
    </row>
    <row r="71" spans="1:32" s="347" customFormat="1" ht="18" customHeight="1">
      <c r="A71" s="397"/>
      <c r="B71" s="398"/>
      <c r="C71" s="398"/>
      <c r="D71" s="397"/>
      <c r="E71" s="397"/>
      <c r="F71" s="397"/>
      <c r="G71" s="397"/>
      <c r="H71" s="397"/>
      <c r="I71" s="397"/>
      <c r="J71" s="399"/>
      <c r="K71" s="399"/>
      <c r="L71" s="399"/>
      <c r="M71" s="399"/>
      <c r="N71" s="399"/>
      <c r="O71" s="399"/>
      <c r="P71" s="397"/>
      <c r="Q71" s="399"/>
      <c r="R71" s="399"/>
      <c r="S71" s="399"/>
      <c r="T71" s="399"/>
      <c r="U71" s="397"/>
      <c r="V71" s="349"/>
      <c r="W71" s="371"/>
      <c r="X71" s="372"/>
      <c r="Y71" s="372"/>
      <c r="Z71" s="372"/>
      <c r="AA71" s="372"/>
      <c r="AB71" s="372"/>
      <c r="AC71" s="372"/>
      <c r="AD71" s="372"/>
      <c r="AE71" s="372"/>
      <c r="AF71" s="372"/>
    </row>
    <row r="72" spans="1:32" s="347" customFormat="1" ht="18" customHeight="1">
      <c r="A72" s="397"/>
      <c r="B72" s="400"/>
      <c r="C72" s="398"/>
      <c r="D72" s="397"/>
      <c r="E72" s="397"/>
      <c r="F72" s="397"/>
      <c r="G72" s="397"/>
      <c r="H72" s="397"/>
      <c r="I72" s="397"/>
      <c r="J72" s="399"/>
      <c r="K72" s="399"/>
      <c r="L72" s="399"/>
      <c r="M72" s="399"/>
      <c r="N72" s="399"/>
      <c r="O72" s="399"/>
      <c r="P72" s="397"/>
      <c r="Q72" s="399"/>
      <c r="R72" s="399"/>
      <c r="S72" s="399"/>
      <c r="T72" s="399"/>
      <c r="U72" s="397"/>
      <c r="V72" s="349"/>
      <c r="W72" s="371"/>
      <c r="X72" s="372"/>
      <c r="Y72" s="372"/>
      <c r="Z72" s="372"/>
      <c r="AA72" s="372"/>
      <c r="AB72" s="372"/>
      <c r="AC72" s="372"/>
      <c r="AD72" s="372"/>
      <c r="AE72" s="372"/>
      <c r="AF72" s="372"/>
    </row>
    <row r="73" spans="1:32" s="347" customFormat="1" ht="18" customHeight="1">
      <c r="A73" s="397"/>
      <c r="B73" s="400"/>
      <c r="C73" s="400"/>
      <c r="D73" s="397"/>
      <c r="E73" s="397"/>
      <c r="F73" s="397"/>
      <c r="G73" s="397"/>
      <c r="H73" s="397"/>
      <c r="I73" s="397"/>
      <c r="J73" s="399"/>
      <c r="K73" s="399"/>
      <c r="L73" s="399"/>
      <c r="M73" s="399"/>
      <c r="N73" s="399"/>
      <c r="O73" s="399"/>
      <c r="P73" s="397"/>
      <c r="Q73" s="399"/>
      <c r="R73" s="399"/>
      <c r="S73" s="399"/>
      <c r="T73" s="399"/>
      <c r="U73" s="397"/>
      <c r="V73" s="349"/>
      <c r="W73" s="371"/>
      <c r="X73" s="372"/>
      <c r="Y73" s="372"/>
      <c r="Z73" s="372"/>
      <c r="AA73" s="372"/>
      <c r="AB73" s="372"/>
      <c r="AC73" s="372"/>
      <c r="AD73" s="372"/>
      <c r="AE73" s="372"/>
      <c r="AF73" s="372"/>
    </row>
    <row r="74" spans="1:32" s="347" customFormat="1" ht="18" customHeight="1">
      <c r="A74" s="397"/>
      <c r="B74" s="398"/>
      <c r="C74" s="401"/>
      <c r="D74" s="397"/>
      <c r="E74" s="397"/>
      <c r="F74" s="397"/>
      <c r="G74" s="397"/>
      <c r="H74" s="397"/>
      <c r="I74" s="397"/>
      <c r="J74" s="399"/>
      <c r="K74" s="399"/>
      <c r="L74" s="399"/>
      <c r="M74" s="399"/>
      <c r="N74" s="399"/>
      <c r="O74" s="399"/>
      <c r="P74" s="397"/>
      <c r="Q74" s="399"/>
      <c r="R74" s="399"/>
      <c r="S74" s="399"/>
      <c r="T74" s="399"/>
      <c r="U74" s="397"/>
      <c r="V74" s="349"/>
      <c r="W74" s="371"/>
      <c r="X74" s="372"/>
      <c r="Y74" s="372"/>
      <c r="Z74" s="372"/>
      <c r="AA74" s="372"/>
      <c r="AB74" s="372"/>
      <c r="AC74" s="372"/>
      <c r="AD74" s="372"/>
      <c r="AE74" s="372"/>
      <c r="AF74" s="372"/>
    </row>
    <row r="75" spans="1:32" s="347" customFormat="1" ht="18" customHeight="1">
      <c r="A75" s="397"/>
      <c r="B75" s="398"/>
      <c r="C75" s="401"/>
      <c r="D75" s="397"/>
      <c r="E75" s="397"/>
      <c r="F75" s="397"/>
      <c r="G75" s="397"/>
      <c r="H75" s="397"/>
      <c r="I75" s="397"/>
      <c r="J75" s="399"/>
      <c r="K75" s="399"/>
      <c r="L75" s="399"/>
      <c r="M75" s="399"/>
      <c r="N75" s="399"/>
      <c r="O75" s="399"/>
      <c r="P75" s="397"/>
      <c r="Q75" s="399"/>
      <c r="R75" s="399"/>
      <c r="S75" s="399"/>
      <c r="T75" s="399"/>
      <c r="U75" s="397"/>
      <c r="V75" s="349"/>
      <c r="W75" s="371"/>
      <c r="X75" s="372"/>
      <c r="Y75" s="372"/>
      <c r="Z75" s="372"/>
      <c r="AA75" s="372"/>
      <c r="AB75" s="372"/>
      <c r="AC75" s="372"/>
      <c r="AD75" s="372"/>
      <c r="AE75" s="372"/>
      <c r="AF75" s="372"/>
    </row>
    <row r="76" spans="1:32" s="347" customFormat="1" ht="18" customHeight="1">
      <c r="A76" s="397"/>
      <c r="B76" s="401"/>
      <c r="C76" s="398"/>
      <c r="D76" s="397"/>
      <c r="E76" s="397"/>
      <c r="F76" s="397"/>
      <c r="G76" s="397"/>
      <c r="H76" s="397"/>
      <c r="I76" s="397"/>
      <c r="J76" s="399"/>
      <c r="K76" s="399"/>
      <c r="L76" s="399"/>
      <c r="M76" s="399"/>
      <c r="N76" s="399"/>
      <c r="O76" s="399"/>
      <c r="P76" s="397"/>
      <c r="Q76" s="399"/>
      <c r="R76" s="399"/>
      <c r="S76" s="399"/>
      <c r="T76" s="399"/>
      <c r="U76" s="397"/>
      <c r="V76" s="349"/>
      <c r="W76" s="371"/>
      <c r="X76" s="372"/>
      <c r="Y76" s="372"/>
      <c r="Z76" s="372"/>
      <c r="AA76" s="372"/>
      <c r="AB76" s="372"/>
      <c r="AC76" s="372"/>
      <c r="AD76" s="372"/>
      <c r="AE76" s="372"/>
      <c r="AF76" s="372"/>
    </row>
    <row r="77" spans="1:32" s="347" customFormat="1" ht="18" customHeight="1">
      <c r="A77" s="397"/>
      <c r="B77" s="401"/>
      <c r="C77" s="398"/>
      <c r="D77" s="397"/>
      <c r="E77" s="397"/>
      <c r="F77" s="397"/>
      <c r="G77" s="397"/>
      <c r="H77" s="397"/>
      <c r="I77" s="397"/>
      <c r="J77" s="399"/>
      <c r="K77" s="399"/>
      <c r="L77" s="399"/>
      <c r="M77" s="399"/>
      <c r="N77" s="399"/>
      <c r="O77" s="399"/>
      <c r="P77" s="397"/>
      <c r="Q77" s="399"/>
      <c r="R77" s="399"/>
      <c r="S77" s="399"/>
      <c r="T77" s="399"/>
      <c r="U77" s="397"/>
      <c r="V77" s="349"/>
      <c r="W77" s="371"/>
      <c r="X77" s="372"/>
      <c r="Y77" s="372"/>
      <c r="Z77" s="372"/>
      <c r="AA77" s="372"/>
      <c r="AB77" s="372"/>
      <c r="AC77" s="372"/>
      <c r="AD77" s="372"/>
      <c r="AE77" s="372"/>
      <c r="AF77" s="372"/>
    </row>
    <row r="78" spans="1:32" s="347" customFormat="1" ht="18" customHeight="1">
      <c r="A78" s="397"/>
      <c r="B78" s="398"/>
      <c r="C78" s="400"/>
      <c r="D78" s="397"/>
      <c r="E78" s="397"/>
      <c r="F78" s="397"/>
      <c r="G78" s="397"/>
      <c r="H78" s="397"/>
      <c r="I78" s="397"/>
      <c r="J78" s="399"/>
      <c r="K78" s="399"/>
      <c r="L78" s="399"/>
      <c r="M78" s="399"/>
      <c r="N78" s="399"/>
      <c r="O78" s="399"/>
      <c r="P78" s="397"/>
      <c r="Q78" s="399"/>
      <c r="R78" s="399"/>
      <c r="S78" s="399"/>
      <c r="T78" s="399"/>
      <c r="U78" s="397"/>
      <c r="V78" s="349"/>
      <c r="W78" s="371"/>
      <c r="X78" s="372"/>
      <c r="Y78" s="372"/>
      <c r="Z78" s="372"/>
      <c r="AA78" s="372"/>
      <c r="AB78" s="372"/>
      <c r="AC78" s="372"/>
      <c r="AD78" s="372"/>
      <c r="AE78" s="372"/>
      <c r="AF78" s="372"/>
    </row>
    <row r="79" spans="1:32" ht="18" customHeight="1">
      <c r="B79" s="398"/>
      <c r="C79" s="398"/>
    </row>
    <row r="80" spans="1:32" ht="18" customHeight="1">
      <c r="B80" s="401"/>
    </row>
  </sheetData>
  <mergeCells count="44">
    <mergeCell ref="E6:F6"/>
    <mergeCell ref="A1:P1"/>
    <mergeCell ref="A2:P2"/>
    <mergeCell ref="A3:P3"/>
    <mergeCell ref="A4:P4"/>
    <mergeCell ref="A5:P5"/>
    <mergeCell ref="S7:T7"/>
    <mergeCell ref="V7:V10"/>
    <mergeCell ref="A8:A10"/>
    <mergeCell ref="B8:B10"/>
    <mergeCell ref="C8:C10"/>
    <mergeCell ref="D8:D10"/>
    <mergeCell ref="E8:E10"/>
    <mergeCell ref="F8:F10"/>
    <mergeCell ref="G8:G10"/>
    <mergeCell ref="H8:H10"/>
    <mergeCell ref="A7:B7"/>
    <mergeCell ref="C7:I7"/>
    <mergeCell ref="J7:K7"/>
    <mergeCell ref="L7:M7"/>
    <mergeCell ref="N7:O7"/>
    <mergeCell ref="Q7:R7"/>
    <mergeCell ref="A52:B52"/>
    <mergeCell ref="I8:I10"/>
    <mergeCell ref="J8:K8"/>
    <mergeCell ref="L8:M8"/>
    <mergeCell ref="N8:O8"/>
    <mergeCell ref="S8:T8"/>
    <mergeCell ref="U8:U10"/>
    <mergeCell ref="A11:P11"/>
    <mergeCell ref="V16:V18"/>
    <mergeCell ref="V20:V23"/>
    <mergeCell ref="P8:P10"/>
    <mergeCell ref="Q8:R8"/>
    <mergeCell ref="A59:B59"/>
    <mergeCell ref="A60:B60"/>
    <mergeCell ref="A61:B61"/>
    <mergeCell ref="A62:B62"/>
    <mergeCell ref="A53:B53"/>
    <mergeCell ref="A54:B54"/>
    <mergeCell ref="A55:B55"/>
    <mergeCell ref="A56:B56"/>
    <mergeCell ref="A57:B57"/>
    <mergeCell ref="A58:B58"/>
  </mergeCells>
  <conditionalFormatting sqref="A52:A62">
    <cfRule type="expression" dxfId="703" priority="33" stopIfTrue="1">
      <formula>MOD(ROW(),2)</formula>
    </cfRule>
  </conditionalFormatting>
  <conditionalFormatting sqref="A12:B51">
    <cfRule type="expression" dxfId="702" priority="3" stopIfTrue="1">
      <formula>MOD(ROW(),2)</formula>
    </cfRule>
  </conditionalFormatting>
  <conditionalFormatting sqref="B63:V65562">
    <cfRule type="cellIs" dxfId="701" priority="53" stopIfTrue="1" operator="equal">
      <formula>"NO ADMISIBLE"</formula>
    </cfRule>
  </conditionalFormatting>
  <conditionalFormatting sqref="J12:J16">
    <cfRule type="cellIs" dxfId="700" priority="4" stopIfTrue="1" operator="equal">
      <formula>"NO ADMISIBLE"</formula>
    </cfRule>
  </conditionalFormatting>
  <conditionalFormatting sqref="J52:K59 S52:T59">
    <cfRule type="expression" dxfId="699" priority="42" stopIfTrue="1">
      <formula>MOD(ROW(),2)</formula>
    </cfRule>
  </conditionalFormatting>
  <conditionalFormatting sqref="J61:K62 S61:T62">
    <cfRule type="expression" dxfId="698" priority="39" stopIfTrue="1">
      <formula>MOD(ROW(),2)</formula>
    </cfRule>
  </conditionalFormatting>
  <conditionalFormatting sqref="J17:U25">
    <cfRule type="cellIs" dxfId="697" priority="7" stopIfTrue="1" operator="equal">
      <formula>"NO ADMISIBLE"</formula>
    </cfRule>
  </conditionalFormatting>
  <conditionalFormatting sqref="J26:V51">
    <cfRule type="cellIs" dxfId="696" priority="16" stopIfTrue="1" operator="equal">
      <formula>"NO ADMISIBLE"</formula>
    </cfRule>
  </conditionalFormatting>
  <conditionalFormatting sqref="K60:L60 T60:U60">
    <cfRule type="expression" dxfId="695" priority="40" stopIfTrue="1">
      <formula>MOD(ROW(),2)</formula>
    </cfRule>
  </conditionalFormatting>
  <conditionalFormatting sqref="K12:P13 R12:U13">
    <cfRule type="cellIs" dxfId="694" priority="57" stopIfTrue="1" operator="equal">
      <formula>"ADMISIBLE"</formula>
    </cfRule>
  </conditionalFormatting>
  <conditionalFormatting sqref="K15:P16">
    <cfRule type="cellIs" dxfId="693" priority="2" stopIfTrue="1" operator="equal">
      <formula>"ADMISIBLE"</formula>
    </cfRule>
  </conditionalFormatting>
  <conditionalFormatting sqref="K17:P17 R17:U17">
    <cfRule type="cellIs" dxfId="692" priority="9" stopIfTrue="1" operator="equal">
      <formula>"ADMISIBLE"</formula>
    </cfRule>
  </conditionalFormatting>
  <conditionalFormatting sqref="K23:P25 R23:U25">
    <cfRule type="cellIs" dxfId="691" priority="12" stopIfTrue="1" operator="equal">
      <formula>"ADMISIBLE"</formula>
    </cfRule>
  </conditionalFormatting>
  <conditionalFormatting sqref="K27:P29 R27:U29 K31:P33 R31:U33 K35:P37 R35:U37 K19:P21 R19:U21">
    <cfRule type="cellIs" dxfId="690" priority="49" stopIfTrue="1" operator="equal">
      <formula>"ADMISIBLE"</formula>
    </cfRule>
  </conditionalFormatting>
  <conditionalFormatting sqref="K39:P41 R39:U41">
    <cfRule type="cellIs" dxfId="689" priority="24" stopIfTrue="1" operator="equal">
      <formula>"ADMISIBLE"</formula>
    </cfRule>
  </conditionalFormatting>
  <conditionalFormatting sqref="K43:P45 R43:U45">
    <cfRule type="cellIs" dxfId="688" priority="21" stopIfTrue="1" operator="equal">
      <formula>"ADMISIBLE"</formula>
    </cfRule>
  </conditionalFormatting>
  <conditionalFormatting sqref="K47:P49 R47:U49">
    <cfRule type="cellIs" dxfId="687" priority="18" stopIfTrue="1" operator="equal">
      <formula>"ADMISIBLE"</formula>
    </cfRule>
  </conditionalFormatting>
  <conditionalFormatting sqref="K51:P51 R51:U51">
    <cfRule type="cellIs" dxfId="686" priority="27" stopIfTrue="1" operator="equal">
      <formula>"ADMISIBLE"</formula>
    </cfRule>
  </conditionalFormatting>
  <conditionalFormatting sqref="K14:V16">
    <cfRule type="cellIs" dxfId="685" priority="1" stopIfTrue="1" operator="equal">
      <formula>"NO ADMISIBLE"</formula>
    </cfRule>
  </conditionalFormatting>
  <conditionalFormatting sqref="R15:U16">
    <cfRule type="cellIs" dxfId="684" priority="6" stopIfTrue="1" operator="equal">
      <formula>"ADMISIBLE"</formula>
    </cfRule>
  </conditionalFormatting>
  <conditionalFormatting sqref="V1:V6 W1:JA1048576 P7 U7 J8 L8 N8 Q8 S8 J10:O10 Q10:T10 V11:V13 K12:U13">
    <cfRule type="cellIs" dxfId="683" priority="55" stopIfTrue="1" operator="equal">
      <formula>"NO ADMISIBLE"</formula>
    </cfRule>
  </conditionalFormatting>
  <conditionalFormatting sqref="V19:V20">
    <cfRule type="cellIs" dxfId="682" priority="47" stopIfTrue="1" operator="equal">
      <formula>"NO ADMISIBLE"</formula>
    </cfRule>
  </conditionalFormatting>
  <conditionalFormatting sqref="V24:V25">
    <cfRule type="cellIs" dxfId="681" priority="10" stopIfTrue="1" operator="equal">
      <formula>"NO ADMISIBLE"</formula>
    </cfRule>
  </conditionalFormatting>
  <printOptions horizontalCentered="1"/>
  <pageMargins left="0.51181102362204722" right="0.31496062992125984" top="1.1417322834645669" bottom="0.43307086614173229" header="0" footer="0"/>
  <pageSetup scale="30" orientation="landscape" r:id="rId1"/>
  <headerFooter alignWithMargins="0">
    <oddFooter>&amp;RElaboro: JJR&amp;D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91873-BB86-4E42-82A3-AB0916504349}">
  <sheetPr>
    <tabColor rgb="FFFFC000"/>
  </sheetPr>
  <dimension ref="B1:H25"/>
  <sheetViews>
    <sheetView view="pageBreakPreview" zoomScaleNormal="100" zoomScaleSheetLayoutView="100" workbookViewId="0">
      <selection activeCell="E21" sqref="E21"/>
    </sheetView>
  </sheetViews>
  <sheetFormatPr baseColWidth="10" defaultColWidth="11.44140625" defaultRowHeight="13.2"/>
  <cols>
    <col min="1" max="2" width="11.44140625" style="594"/>
    <col min="3" max="3" width="15.33203125" style="594" bestFit="1" customWidth="1"/>
    <col min="4" max="6" width="11.44140625" style="594"/>
    <col min="7" max="7" width="11.44140625" style="594" customWidth="1"/>
    <col min="8" max="16384" width="11.44140625" style="594"/>
  </cols>
  <sheetData>
    <row r="1" spans="2:8" ht="13.8" thickBot="1"/>
    <row r="2" spans="2:8" ht="13.8" thickBot="1">
      <c r="B2" s="662" t="s">
        <v>239</v>
      </c>
      <c r="C2" s="663"/>
      <c r="D2" s="664"/>
      <c r="F2" s="662" t="s">
        <v>241</v>
      </c>
      <c r="G2" s="663"/>
      <c r="H2" s="664"/>
    </row>
    <row r="3" spans="2:8" ht="13.8" thickBot="1">
      <c r="B3" s="596" t="s">
        <v>274</v>
      </c>
      <c r="C3" s="482" t="s">
        <v>275</v>
      </c>
      <c r="D3" s="597" t="s">
        <v>276</v>
      </c>
      <c r="F3" s="596" t="s">
        <v>277</v>
      </c>
      <c r="G3" s="482" t="s">
        <v>278</v>
      </c>
      <c r="H3" s="597" t="s">
        <v>276</v>
      </c>
    </row>
    <row r="4" spans="2:8">
      <c r="B4" s="598">
        <v>0</v>
      </c>
      <c r="C4" s="598">
        <v>3</v>
      </c>
      <c r="D4" s="598">
        <v>60</v>
      </c>
      <c r="F4" s="598">
        <v>1</v>
      </c>
      <c r="G4" s="598">
        <v>5</v>
      </c>
      <c r="H4" s="598">
        <v>20</v>
      </c>
    </row>
    <row r="5" spans="2:8">
      <c r="B5" s="599">
        <v>3</v>
      </c>
      <c r="C5" s="599">
        <v>6</v>
      </c>
      <c r="D5" s="599">
        <v>80</v>
      </c>
      <c r="F5" s="599">
        <v>6</v>
      </c>
      <c r="G5" s="599">
        <v>10</v>
      </c>
      <c r="H5" s="599">
        <v>30</v>
      </c>
    </row>
    <row r="6" spans="2:8" ht="13.8" thickBot="1">
      <c r="B6" s="599">
        <v>6</v>
      </c>
      <c r="C6" s="599">
        <v>10</v>
      </c>
      <c r="D6" s="599">
        <v>100</v>
      </c>
      <c r="F6" s="600">
        <v>11</v>
      </c>
      <c r="G6" s="600" t="s">
        <v>279</v>
      </c>
      <c r="H6" s="600">
        <v>40</v>
      </c>
    </row>
    <row r="7" spans="2:8" ht="13.8" thickBot="1">
      <c r="B7" s="600">
        <v>10</v>
      </c>
      <c r="C7" s="600" t="s">
        <v>279</v>
      </c>
      <c r="D7" s="600">
        <v>120</v>
      </c>
      <c r="F7" s="601"/>
      <c r="G7" s="601"/>
      <c r="H7" s="601"/>
    </row>
    <row r="9" spans="2:8" ht="13.8" thickBot="1"/>
    <row r="10" spans="2:8" ht="13.8" thickBot="1">
      <c r="B10" s="662" t="s">
        <v>240</v>
      </c>
      <c r="C10" s="663"/>
      <c r="D10" s="664"/>
    </row>
    <row r="11" spans="2:8" ht="13.8" thickBot="1">
      <c r="B11" s="596" t="s">
        <v>274</v>
      </c>
      <c r="C11" s="482" t="s">
        <v>275</v>
      </c>
      <c r="D11" s="597" t="s">
        <v>276</v>
      </c>
    </row>
    <row r="12" spans="2:8">
      <c r="B12" s="598">
        <v>0</v>
      </c>
      <c r="C12" s="598">
        <v>0.5</v>
      </c>
      <c r="D12" s="598">
        <v>20</v>
      </c>
    </row>
    <row r="13" spans="2:8">
      <c r="B13" s="599">
        <v>0.5</v>
      </c>
      <c r="C13" s="599">
        <v>0.75</v>
      </c>
      <c r="D13" s="599">
        <v>25</v>
      </c>
    </row>
    <row r="14" spans="2:8">
      <c r="B14" s="599">
        <v>0.75</v>
      </c>
      <c r="C14" s="602">
        <v>1</v>
      </c>
      <c r="D14" s="599">
        <v>30</v>
      </c>
    </row>
    <row r="15" spans="2:8">
      <c r="B15" s="603">
        <v>1</v>
      </c>
      <c r="C15" s="604">
        <v>1.5</v>
      </c>
      <c r="D15" s="604">
        <v>35</v>
      </c>
    </row>
    <row r="16" spans="2:8" ht="13.8" thickBot="1">
      <c r="B16" s="600">
        <v>1.5</v>
      </c>
      <c r="C16" s="600" t="s">
        <v>279</v>
      </c>
      <c r="D16" s="600">
        <v>40</v>
      </c>
    </row>
    <row r="19" spans="2:4">
      <c r="B19" s="594" t="s">
        <v>280</v>
      </c>
    </row>
    <row r="20" spans="2:4">
      <c r="B20" s="594" t="s">
        <v>281</v>
      </c>
      <c r="D20" s="594">
        <v>59.5</v>
      </c>
    </row>
    <row r="21" spans="2:4">
      <c r="B21" s="594" t="s">
        <v>282</v>
      </c>
      <c r="D21" s="594">
        <v>20</v>
      </c>
    </row>
    <row r="22" spans="2:4">
      <c r="B22" s="594" t="s">
        <v>283</v>
      </c>
      <c r="D22" s="594">
        <v>20</v>
      </c>
    </row>
    <row r="23" spans="2:4">
      <c r="B23" s="594" t="s">
        <v>284</v>
      </c>
      <c r="D23" s="594">
        <v>0.25</v>
      </c>
    </row>
    <row r="24" spans="2:4">
      <c r="B24" s="594" t="s">
        <v>285</v>
      </c>
      <c r="D24" s="594">
        <v>0.25</v>
      </c>
    </row>
    <row r="25" spans="2:4">
      <c r="B25" s="594" t="s">
        <v>124</v>
      </c>
      <c r="D25" s="594">
        <f>SUM(D20:D24)</f>
        <v>100</v>
      </c>
    </row>
  </sheetData>
  <mergeCells count="3">
    <mergeCell ref="B2:D2"/>
    <mergeCell ref="F2:H2"/>
    <mergeCell ref="B10:D10"/>
  </mergeCells>
  <pageMargins left="0.7" right="0.7" top="0.75" bottom="0.75" header="0.3" footer="0.3"/>
  <pageSetup paperSize="9" scale="9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DD60-5FB1-4228-A5B2-44F8B74CB20C}">
  <sheetPr>
    <tabColor indexed="17"/>
  </sheetPr>
  <dimension ref="A1:AA60"/>
  <sheetViews>
    <sheetView showGridLines="0" view="pageBreakPreview" zoomScale="70" zoomScaleNormal="85" zoomScaleSheetLayoutView="70" workbookViewId="0">
      <selection activeCell="O20" sqref="O20"/>
    </sheetView>
  </sheetViews>
  <sheetFormatPr baseColWidth="10" defaultColWidth="10.109375" defaultRowHeight="13.2"/>
  <cols>
    <col min="1" max="1" width="2.5546875" style="402" customWidth="1"/>
    <col min="2" max="2" width="10.44140625" style="406" customWidth="1"/>
    <col min="3" max="3" width="37.109375" style="406" customWidth="1"/>
    <col min="4" max="4" width="22.33203125" style="406" customWidth="1"/>
    <col min="5" max="5" width="24.44140625" style="406" customWidth="1"/>
    <col min="6" max="6" width="23.5546875" style="406" customWidth="1"/>
    <col min="7" max="9" width="16.88671875" style="406" customWidth="1"/>
    <col min="10" max="10" width="25.44140625" style="406" customWidth="1"/>
    <col min="11" max="11" width="15.6640625" style="461" customWidth="1"/>
    <col min="12" max="12" width="49.33203125" style="418" customWidth="1"/>
    <col min="13" max="13" width="3.44140625" style="406" customWidth="1"/>
    <col min="14" max="14" width="17.88671875" style="406" customWidth="1"/>
    <col min="15" max="15" width="23.33203125" style="406" customWidth="1"/>
    <col min="16" max="16" width="15.44140625" style="406" bestFit="1" customWidth="1"/>
    <col min="17" max="17" width="15.88671875" style="406" bestFit="1" customWidth="1"/>
    <col min="18" max="18" width="18.88671875" style="406" bestFit="1" customWidth="1"/>
    <col min="19" max="19" width="15.44140625" style="406" bestFit="1" customWidth="1"/>
    <col min="20" max="20" width="10.109375" style="406"/>
    <col min="21" max="21" width="16.33203125" style="406" bestFit="1" customWidth="1"/>
    <col min="22" max="22" width="15.44140625" style="406" bestFit="1" customWidth="1"/>
    <col min="23" max="23" width="17.33203125" style="406" bestFit="1" customWidth="1"/>
    <col min="24" max="24" width="15.88671875" style="406" bestFit="1" customWidth="1"/>
    <col min="25" max="25" width="18.88671875" style="406" bestFit="1" customWidth="1"/>
    <col min="26" max="26" width="18.5546875" style="406" bestFit="1" customWidth="1"/>
    <col min="27" max="27" width="16.6640625" style="406" bestFit="1" customWidth="1"/>
    <col min="28" max="16384" width="10.109375" style="406"/>
  </cols>
  <sheetData>
    <row r="1" spans="1:13" ht="17.399999999999999">
      <c r="B1" s="403" t="str">
        <f>[1]PRESUPUESTOS!B1</f>
        <v>INSTITUTO NACIONAL DE VÍAS</v>
      </c>
      <c r="C1" s="404"/>
      <c r="D1" s="404"/>
      <c r="E1" s="404"/>
      <c r="F1" s="404"/>
      <c r="G1" s="404"/>
      <c r="H1" s="404"/>
      <c r="I1" s="404"/>
      <c r="J1" s="404"/>
      <c r="K1" s="404"/>
      <c r="L1" s="405"/>
    </row>
    <row r="2" spans="1:13" ht="15.6">
      <c r="B2" s="407" t="str">
        <f>[1]PRESUPUESTOS!B2</f>
        <v>DIRECCIÓN TERRITORIAL CASANARE</v>
      </c>
      <c r="C2" s="404"/>
      <c r="D2" s="404"/>
      <c r="E2" s="404"/>
      <c r="F2" s="404"/>
      <c r="G2" s="404"/>
      <c r="H2" s="404"/>
      <c r="I2" s="404"/>
      <c r="J2" s="404"/>
      <c r="K2" s="404"/>
      <c r="L2" s="405"/>
    </row>
    <row r="3" spans="1:13" ht="15.6">
      <c r="B3" s="407" t="str">
        <f>[1]PRESUPUESTOS!B3</f>
        <v>SA-MC-DT-CAS-004-2023</v>
      </c>
      <c r="C3" s="404"/>
      <c r="D3" s="404"/>
      <c r="E3" s="404"/>
      <c r="F3" s="404"/>
      <c r="G3" s="404"/>
      <c r="H3" s="404"/>
      <c r="I3" s="404"/>
      <c r="J3" s="404"/>
      <c r="K3" s="404"/>
      <c r="L3" s="405"/>
    </row>
    <row r="4" spans="1:13" s="409" customFormat="1" ht="2.25" customHeight="1">
      <c r="A4" s="402"/>
      <c r="B4" s="407"/>
      <c r="C4" s="404"/>
      <c r="D4" s="404"/>
      <c r="E4" s="404"/>
      <c r="F4" s="404"/>
      <c r="G4" s="404"/>
      <c r="H4" s="404"/>
      <c r="I4" s="404"/>
      <c r="J4" s="404"/>
      <c r="K4" s="404"/>
      <c r="L4" s="408"/>
    </row>
    <row r="5" spans="1:13" ht="15.6">
      <c r="B5" s="407"/>
      <c r="C5" s="404"/>
      <c r="D5" s="404"/>
      <c r="E5" s="404"/>
      <c r="F5" s="404"/>
      <c r="G5" s="404"/>
      <c r="H5" s="404"/>
      <c r="I5" s="404"/>
      <c r="J5" s="404"/>
      <c r="K5" s="404"/>
      <c r="L5" s="405"/>
    </row>
    <row r="6" spans="1:13" ht="46.5" customHeight="1">
      <c r="B6" s="407" t="str">
        <f>[1]PRESUPUESTOS!B5</f>
        <v>OBJETO: HABILITAR Y/O BRINDAR TRANSITABILIDAD EN LA RED VIAL A CARGO DEL INVIAS, A TRAVÉS DEL SISTEMA DE MONTO AGOTABLE, EN VÍAS A CARGO DE LA DIRECCIÓN TERRITORIAL CASANARE</v>
      </c>
      <c r="C6" s="410"/>
      <c r="D6" s="410"/>
      <c r="E6" s="410"/>
      <c r="F6" s="410"/>
      <c r="G6" s="410"/>
      <c r="H6" s="410"/>
      <c r="I6" s="410"/>
      <c r="J6" s="410"/>
      <c r="K6" s="410"/>
      <c r="L6" s="405"/>
    </row>
    <row r="7" spans="1:13">
      <c r="B7" s="411"/>
      <c r="C7" s="410"/>
      <c r="D7" s="410"/>
      <c r="E7" s="410"/>
      <c r="F7" s="410"/>
      <c r="G7" s="410"/>
      <c r="H7" s="410"/>
      <c r="I7" s="410"/>
      <c r="J7" s="410"/>
      <c r="K7" s="410"/>
      <c r="L7" s="405"/>
    </row>
    <row r="8" spans="1:13" ht="26.25" customHeight="1">
      <c r="B8" s="412" t="s">
        <v>233</v>
      </c>
      <c r="C8" s="410"/>
      <c r="D8" s="410"/>
      <c r="E8" s="410"/>
      <c r="F8" s="410"/>
      <c r="G8" s="410"/>
      <c r="H8" s="410"/>
      <c r="I8" s="410"/>
      <c r="J8" s="410"/>
      <c r="K8" s="410"/>
      <c r="L8" s="405"/>
    </row>
    <row r="9" spans="1:13" ht="16.2" thickBot="1">
      <c r="B9" s="413" t="s">
        <v>234</v>
      </c>
      <c r="C9" s="410"/>
      <c r="D9" s="410"/>
      <c r="E9" s="410"/>
      <c r="F9" s="410"/>
      <c r="G9" s="410"/>
      <c r="H9" s="410"/>
      <c r="I9" s="410"/>
      <c r="J9" s="410"/>
      <c r="K9" s="410"/>
      <c r="L9" s="405"/>
    </row>
    <row r="10" spans="1:13" ht="17.25" customHeight="1" thickTop="1" thickBot="1">
      <c r="B10" s="413"/>
      <c r="C10" s="414"/>
      <c r="D10" s="414"/>
      <c r="E10" s="414"/>
      <c r="F10" s="414"/>
      <c r="G10" s="414"/>
      <c r="H10" s="414"/>
      <c r="I10" s="414"/>
      <c r="J10" s="414"/>
      <c r="K10" s="415">
        <v>1</v>
      </c>
      <c r="L10" s="416" t="str">
        <f>IF(K10=1,"K COMO CONSTRUCTOR",IF(K10=2,"K COMO CONSULTOR",IF(K10=3,"K COMO PROVEEDOR","")))</f>
        <v>K COMO CONSTRUCTOR</v>
      </c>
    </row>
    <row r="11" spans="1:13" ht="14.4" thickTop="1" thickBot="1">
      <c r="B11" s="414"/>
      <c r="C11" s="417"/>
      <c r="D11" s="417"/>
      <c r="E11" s="417"/>
      <c r="F11" s="417"/>
      <c r="G11" s="417"/>
      <c r="H11" s="417"/>
      <c r="I11" s="417"/>
      <c r="J11" s="417"/>
      <c r="K11" s="406"/>
    </row>
    <row r="12" spans="1:13" ht="42" customHeight="1" thickTop="1">
      <c r="B12" s="668" t="s">
        <v>235</v>
      </c>
      <c r="C12" s="668" t="s">
        <v>15</v>
      </c>
      <c r="D12" s="668" t="s">
        <v>236</v>
      </c>
      <c r="E12" s="671" t="s">
        <v>237</v>
      </c>
      <c r="F12" s="419" t="s">
        <v>238</v>
      </c>
      <c r="G12" s="419" t="s">
        <v>239</v>
      </c>
      <c r="H12" s="419" t="s">
        <v>240</v>
      </c>
      <c r="I12" s="419" t="s">
        <v>241</v>
      </c>
      <c r="J12" s="419" t="s">
        <v>242</v>
      </c>
      <c r="K12" s="668" t="s">
        <v>243</v>
      </c>
      <c r="L12" s="673" t="s">
        <v>116</v>
      </c>
    </row>
    <row r="13" spans="1:13" ht="20.25" customHeight="1" thickBot="1">
      <c r="B13" s="669" t="s">
        <v>244</v>
      </c>
      <c r="C13" s="669"/>
      <c r="D13" s="670"/>
      <c r="E13" s="672"/>
      <c r="F13" s="420" t="s">
        <v>245</v>
      </c>
      <c r="G13" s="420" t="s">
        <v>246</v>
      </c>
      <c r="H13" s="420" t="s">
        <v>247</v>
      </c>
      <c r="I13" s="420" t="s">
        <v>248</v>
      </c>
      <c r="J13" s="420" t="s">
        <v>249</v>
      </c>
      <c r="K13" s="669"/>
      <c r="L13" s="674"/>
    </row>
    <row r="14" spans="1:13" ht="7.5" customHeight="1">
      <c r="B14" s="421"/>
      <c r="C14" s="422"/>
      <c r="D14" s="422"/>
      <c r="E14" s="422"/>
      <c r="F14" s="422"/>
      <c r="G14" s="422"/>
      <c r="H14" s="422"/>
      <c r="I14" s="422"/>
      <c r="J14" s="422"/>
      <c r="K14" s="422"/>
      <c r="L14" s="423"/>
    </row>
    <row r="15" spans="1:13" s="431" customFormat="1" ht="38.25" customHeight="1">
      <c r="A15" s="424"/>
      <c r="B15" s="425">
        <f>'[1]Cap Financiera y Organizacional'!A12</f>
        <v>1</v>
      </c>
      <c r="C15" s="426" t="str">
        <f>+PROPONENTE!B14</f>
        <v>JUAN BERNARDO CAÑON PARRA</v>
      </c>
      <c r="D15" s="427">
        <f>+'Revision económica'!G31</f>
        <v>100000000</v>
      </c>
      <c r="E15" s="427">
        <f>+E16+E17</f>
        <v>1617236078.4000001</v>
      </c>
      <c r="F15" s="427"/>
      <c r="G15" s="428"/>
      <c r="H15" s="428"/>
      <c r="I15" s="428"/>
      <c r="J15" s="427"/>
      <c r="K15" s="429" t="str">
        <f>IF(B15-INT(B15)&gt;0,"",IF((E15)&gt;=D15,"ADMISIBLE","NO ADMISIBLE"))</f>
        <v>ADMISIBLE</v>
      </c>
      <c r="L15" s="430"/>
    </row>
    <row r="16" spans="1:13" ht="27" customHeight="1">
      <c r="B16" s="432">
        <f>'[1]Cap Financiera y Organizacional'!A13</f>
        <v>1.1000000000000001</v>
      </c>
      <c r="C16" s="433" t="str">
        <f>+C15</f>
        <v>JUAN BERNARDO CAÑON PARRA</v>
      </c>
      <c r="D16" s="434">
        <f>+D15</f>
        <v>100000000</v>
      </c>
      <c r="E16" s="435">
        <f>(F16*((G16+H16+I16)/100))-J16</f>
        <v>1617236078.4000001</v>
      </c>
      <c r="F16" s="436">
        <v>898464488</v>
      </c>
      <c r="G16" s="437">
        <f>'Puntaje Exp'!I10</f>
        <v>120</v>
      </c>
      <c r="H16" s="437">
        <f>'Puntaje CF'!H10</f>
        <v>40</v>
      </c>
      <c r="I16" s="437">
        <f>'Puntaje CT'!F10</f>
        <v>20</v>
      </c>
      <c r="J16" s="438">
        <v>0</v>
      </c>
      <c r="K16" s="439"/>
      <c r="L16" s="440"/>
      <c r="M16" s="441"/>
    </row>
    <row r="17" spans="1:27" ht="27" customHeight="1">
      <c r="B17" s="432"/>
      <c r="C17" s="433"/>
      <c r="D17" s="434"/>
      <c r="E17" s="435"/>
      <c r="F17" s="435"/>
      <c r="G17" s="437" t="str">
        <f>'Puntaje Exp'!I11</f>
        <v/>
      </c>
      <c r="H17" s="437" t="str">
        <f>'Puntaje CF'!H11</f>
        <v/>
      </c>
      <c r="I17" s="437" t="str">
        <f>'Puntaje CT'!F11</f>
        <v/>
      </c>
      <c r="J17" s="442"/>
      <c r="K17" s="439"/>
      <c r="L17" s="440"/>
    </row>
    <row r="18" spans="1:27" ht="13.8">
      <c r="B18" s="425"/>
      <c r="C18" s="433"/>
      <c r="D18" s="443"/>
      <c r="E18" s="444"/>
      <c r="F18" s="445"/>
      <c r="G18" s="437"/>
      <c r="H18" s="437"/>
      <c r="I18" s="437"/>
      <c r="J18" s="445"/>
      <c r="K18" s="439"/>
      <c r="L18" s="446"/>
    </row>
    <row r="19" spans="1:27" s="431" customFormat="1" ht="35.25" customHeight="1">
      <c r="A19" s="424"/>
      <c r="B19" s="425"/>
      <c r="C19" s="426"/>
      <c r="D19" s="427"/>
      <c r="E19" s="427"/>
      <c r="F19" s="427"/>
      <c r="G19" s="428"/>
      <c r="H19" s="428"/>
      <c r="I19" s="428"/>
      <c r="J19" s="427"/>
      <c r="K19" s="429"/>
      <c r="L19" s="665"/>
      <c r="N19" s="447"/>
    </row>
    <row r="20" spans="1:27" s="431" customFormat="1" ht="27.75" customHeight="1">
      <c r="A20" s="424"/>
      <c r="B20" s="425"/>
      <c r="C20" s="433"/>
      <c r="D20" s="443">
        <f>+D19</f>
        <v>0</v>
      </c>
      <c r="E20" s="435"/>
      <c r="F20" s="436"/>
      <c r="G20" s="437" t="str">
        <f>'Puntaje Exp'!I21</f>
        <v/>
      </c>
      <c r="H20" s="437" t="str">
        <f>'Puntaje CF'!H21</f>
        <v/>
      </c>
      <c r="I20" s="437" t="str">
        <f>+'Puntaje CT'!F21</f>
        <v/>
      </c>
      <c r="J20" s="445"/>
      <c r="K20" s="439"/>
      <c r="L20" s="666"/>
    </row>
    <row r="21" spans="1:27" s="431" customFormat="1" ht="23.25" customHeight="1">
      <c r="A21" s="424"/>
      <c r="B21" s="425"/>
      <c r="C21" s="448"/>
      <c r="D21" s="443"/>
      <c r="E21" s="444"/>
      <c r="F21" s="449"/>
      <c r="G21" s="437" t="str">
        <f>'Puntaje Exp'!I22</f>
        <v/>
      </c>
      <c r="H21" s="437"/>
      <c r="I21" s="437" t="str">
        <f>+'Puntaje CT'!F22</f>
        <v/>
      </c>
      <c r="J21" s="449"/>
      <c r="K21" s="429"/>
      <c r="L21" s="667"/>
    </row>
    <row r="22" spans="1:27" s="431" customFormat="1" ht="13.8">
      <c r="A22" s="424"/>
      <c r="B22" s="425"/>
      <c r="C22" s="433"/>
      <c r="D22" s="443"/>
      <c r="E22" s="444"/>
      <c r="F22" s="445"/>
      <c r="G22" s="437"/>
      <c r="H22" s="437"/>
      <c r="I22" s="437"/>
      <c r="J22" s="445"/>
      <c r="K22" s="439"/>
      <c r="L22" s="430"/>
    </row>
    <row r="23" spans="1:27" s="431" customFormat="1" ht="38.25" customHeight="1">
      <c r="A23" s="424"/>
      <c r="B23" s="425"/>
      <c r="C23" s="426"/>
      <c r="D23" s="427"/>
      <c r="E23" s="427"/>
      <c r="F23" s="449"/>
      <c r="G23" s="450"/>
      <c r="H23" s="450"/>
      <c r="I23" s="450"/>
      <c r="J23" s="449"/>
      <c r="K23" s="429"/>
      <c r="L23" s="665"/>
    </row>
    <row r="24" spans="1:27" s="431" customFormat="1" ht="38.25" customHeight="1">
      <c r="A24" s="424"/>
      <c r="B24" s="425"/>
      <c r="C24" s="433"/>
      <c r="D24" s="443">
        <f>+D23</f>
        <v>0</v>
      </c>
      <c r="E24" s="435"/>
      <c r="F24" s="436"/>
      <c r="G24" s="437" t="str">
        <f>'Puntaje Exp'!I32</f>
        <v/>
      </c>
      <c r="H24" s="437" t="str">
        <f>'Puntaje CF'!H32</f>
        <v/>
      </c>
      <c r="I24" s="437" t="str">
        <f>'Puntaje CT'!F32</f>
        <v/>
      </c>
      <c r="J24" s="442"/>
      <c r="K24" s="439"/>
      <c r="L24" s="666"/>
      <c r="O24" s="451"/>
      <c r="P24" s="451"/>
      <c r="Q24" s="451"/>
      <c r="R24" s="451"/>
      <c r="S24" s="451"/>
      <c r="T24" s="451"/>
      <c r="U24" s="451"/>
      <c r="V24" s="451"/>
      <c r="W24" s="451"/>
      <c r="X24" s="451"/>
      <c r="Y24" s="451"/>
      <c r="Z24" s="451"/>
      <c r="AA24" s="451"/>
    </row>
    <row r="25" spans="1:27" s="431" customFormat="1" ht="13.2" customHeight="1">
      <c r="A25" s="424"/>
      <c r="B25" s="425"/>
      <c r="C25" s="433"/>
      <c r="D25" s="452">
        <f>+D24</f>
        <v>0</v>
      </c>
      <c r="E25" s="435"/>
      <c r="F25" s="436"/>
      <c r="G25" s="437" t="str">
        <f>'Puntaje Exp'!I33</f>
        <v/>
      </c>
      <c r="H25" s="437" t="str">
        <f>'Puntaje CF'!H33</f>
        <v/>
      </c>
      <c r="I25" s="437" t="str">
        <f>'Puntaje CT'!F33</f>
        <v/>
      </c>
      <c r="J25" s="445"/>
      <c r="K25" s="429"/>
      <c r="L25" s="667"/>
    </row>
    <row r="26" spans="1:27" s="431" customFormat="1" ht="13.2" customHeight="1">
      <c r="A26" s="424"/>
      <c r="B26" s="425"/>
      <c r="C26" s="433"/>
      <c r="D26" s="443"/>
      <c r="E26" s="444"/>
      <c r="F26" s="445"/>
      <c r="G26" s="437"/>
      <c r="H26" s="437"/>
      <c r="I26" s="437"/>
      <c r="J26" s="445"/>
      <c r="K26" s="439"/>
      <c r="L26" s="453"/>
    </row>
    <row r="27" spans="1:27" s="431" customFormat="1" ht="38.25" customHeight="1">
      <c r="A27" s="424"/>
      <c r="B27" s="425"/>
      <c r="C27" s="426"/>
      <c r="D27" s="427"/>
      <c r="E27" s="427"/>
      <c r="F27" s="449"/>
      <c r="G27" s="450"/>
      <c r="H27" s="450"/>
      <c r="I27" s="450"/>
      <c r="J27" s="449"/>
      <c r="K27" s="429"/>
      <c r="L27" s="453"/>
    </row>
    <row r="28" spans="1:27" s="431" customFormat="1" ht="27.75" customHeight="1">
      <c r="A28" s="424"/>
      <c r="B28" s="425"/>
      <c r="C28" s="433"/>
      <c r="D28" s="443">
        <f>+D27</f>
        <v>0</v>
      </c>
      <c r="E28" s="435"/>
      <c r="F28" s="436"/>
      <c r="G28" s="437" t="str">
        <f>+'Puntaje Exp'!I43</f>
        <v/>
      </c>
      <c r="H28" s="437" t="str">
        <f>'Puntaje CF'!H43</f>
        <v/>
      </c>
      <c r="I28" s="437" t="str">
        <f>'Puntaje CT'!F43</f>
        <v/>
      </c>
      <c r="J28" s="442"/>
      <c r="K28" s="439"/>
      <c r="L28" s="453"/>
      <c r="N28" s="447"/>
    </row>
    <row r="29" spans="1:27" s="431" customFormat="1" ht="13.8">
      <c r="A29" s="424"/>
      <c r="B29" s="425"/>
      <c r="C29" s="433">
        <f>'[1]Cap Financiera y Organizacional'!B26</f>
        <v>0</v>
      </c>
      <c r="D29" s="443"/>
      <c r="E29" s="444"/>
      <c r="F29" s="449"/>
      <c r="G29" s="437"/>
      <c r="H29" s="437" t="str">
        <f>'Puntaje CF'!H44</f>
        <v/>
      </c>
      <c r="I29" s="437" t="str">
        <f>'Puntaje CT'!F44</f>
        <v/>
      </c>
      <c r="J29" s="445"/>
      <c r="K29" s="429"/>
      <c r="L29" s="453"/>
    </row>
    <row r="30" spans="1:27" s="431" customFormat="1" ht="13.8">
      <c r="A30" s="424"/>
      <c r="B30" s="425"/>
      <c r="C30" s="433"/>
      <c r="D30" s="443"/>
      <c r="E30" s="444"/>
      <c r="F30" s="445"/>
      <c r="G30" s="437"/>
      <c r="H30" s="437"/>
      <c r="I30" s="437"/>
      <c r="J30" s="445"/>
      <c r="K30" s="439"/>
      <c r="L30" s="430"/>
    </row>
    <row r="31" spans="1:27" s="431" customFormat="1" ht="38.25" customHeight="1">
      <c r="A31" s="424"/>
      <c r="B31" s="425">
        <f>'[1]Cap Financiera y Organizacional'!A28</f>
        <v>5</v>
      </c>
      <c r="C31" s="426">
        <f>'[1]Cap Financiera y Organizacional'!B28</f>
        <v>0</v>
      </c>
      <c r="D31" s="427">
        <f>+[1]PROPONENTES!S16</f>
        <v>0</v>
      </c>
      <c r="E31" s="427"/>
      <c r="F31" s="449"/>
      <c r="G31" s="450"/>
      <c r="H31" s="450"/>
      <c r="I31" s="450"/>
      <c r="J31" s="449"/>
      <c r="K31" s="429"/>
      <c r="L31" s="453"/>
    </row>
    <row r="32" spans="1:27" ht="144.75" customHeight="1">
      <c r="B32" s="425">
        <f>'[1]Cap Financiera y Organizacional'!A29</f>
        <v>5.0999999999999996</v>
      </c>
      <c r="C32" s="433">
        <f>'[1]Cap Financiera y Organizacional'!B29</f>
        <v>0</v>
      </c>
      <c r="D32" s="443">
        <f>+D31</f>
        <v>0</v>
      </c>
      <c r="E32" s="444"/>
      <c r="F32" s="444"/>
      <c r="G32" s="437" t="str">
        <f>'Puntaje Exp'!I46</f>
        <v/>
      </c>
      <c r="H32" s="437">
        <f>'Puntaje CF'!H54</f>
        <v>0</v>
      </c>
      <c r="I32" s="437" t="str">
        <f>'Puntaje CT'!F54</f>
        <v/>
      </c>
      <c r="J32" s="445"/>
      <c r="K32" s="439" t="str">
        <f>IF(B32-INT(B32)&gt;0,"",IF((E32)&gt;=D32,"ADMISIBLE","NO ADMISIBLE"))</f>
        <v/>
      </c>
      <c r="L32" s="453"/>
    </row>
    <row r="33" spans="1:12" ht="38.25" customHeight="1">
      <c r="B33" s="425"/>
      <c r="C33" s="433"/>
      <c r="D33" s="443"/>
      <c r="E33" s="444"/>
      <c r="F33" s="449"/>
      <c r="G33" s="437"/>
      <c r="H33" s="437"/>
      <c r="I33" s="437"/>
      <c r="J33" s="449"/>
      <c r="K33" s="429"/>
      <c r="L33" s="446"/>
    </row>
    <row r="34" spans="1:12" ht="13.8">
      <c r="B34" s="425"/>
      <c r="C34" s="433"/>
      <c r="D34" s="443"/>
      <c r="E34" s="444"/>
      <c r="F34" s="445"/>
      <c r="G34" s="437"/>
      <c r="H34" s="437"/>
      <c r="I34" s="437"/>
      <c r="J34" s="445"/>
      <c r="K34" s="439"/>
      <c r="L34" s="446"/>
    </row>
    <row r="35" spans="1:12" s="431" customFormat="1" ht="38.25" customHeight="1">
      <c r="A35" s="424"/>
      <c r="B35" s="425">
        <f>'[1]Cap Financiera y Organizacional'!A32</f>
        <v>6</v>
      </c>
      <c r="C35" s="426">
        <f>'[1]Cap Financiera y Organizacional'!B32</f>
        <v>0</v>
      </c>
      <c r="D35" s="427">
        <f>+[1]PROPONENTES!S17</f>
        <v>0</v>
      </c>
      <c r="E35" s="427"/>
      <c r="F35" s="449"/>
      <c r="G35" s="450"/>
      <c r="H35" s="450"/>
      <c r="I35" s="450"/>
      <c r="J35" s="449"/>
      <c r="K35" s="429"/>
      <c r="L35" s="430"/>
    </row>
    <row r="36" spans="1:12" s="431" customFormat="1" ht="29.25" customHeight="1">
      <c r="A36" s="424"/>
      <c r="B36" s="425">
        <f>'[1]Cap Financiera y Organizacional'!A33</f>
        <v>6.1</v>
      </c>
      <c r="C36" s="433">
        <f>'[1]Cap Financiera y Organizacional'!B33</f>
        <v>0</v>
      </c>
      <c r="D36" s="443">
        <f>+D35</f>
        <v>0</v>
      </c>
      <c r="E36" s="444"/>
      <c r="F36" s="436"/>
      <c r="G36" s="437" t="str">
        <f>'Puntaje Exp'!I49</f>
        <v/>
      </c>
      <c r="H36" s="437">
        <f>'Puntaje CF'!H65</f>
        <v>0</v>
      </c>
      <c r="I36" s="437" t="str">
        <f>'Puntaje CT'!F65</f>
        <v/>
      </c>
      <c r="J36" s="445"/>
      <c r="K36" s="439"/>
      <c r="L36" s="430"/>
    </row>
    <row r="37" spans="1:12" s="431" customFormat="1" ht="38.25" customHeight="1">
      <c r="A37" s="424"/>
      <c r="B37" s="425"/>
      <c r="C37" s="433">
        <f>'[1]Cap Financiera y Organizacional'!B34</f>
        <v>0</v>
      </c>
      <c r="D37" s="443"/>
      <c r="E37" s="444"/>
      <c r="F37" s="449"/>
      <c r="G37" s="437" t="str">
        <f>'Puntaje Exp'!I50</f>
        <v/>
      </c>
      <c r="H37" s="437" t="str">
        <f>'Puntaje CF'!H66</f>
        <v/>
      </c>
      <c r="I37" s="437" t="str">
        <f>'Puntaje CT'!F66</f>
        <v/>
      </c>
      <c r="J37" s="449"/>
      <c r="K37" s="429"/>
      <c r="L37" s="430"/>
    </row>
    <row r="38" spans="1:12" s="431" customFormat="1" ht="13.8">
      <c r="A38" s="424"/>
      <c r="B38" s="425"/>
      <c r="C38" s="433"/>
      <c r="D38" s="443"/>
      <c r="E38" s="444"/>
      <c r="F38" s="445"/>
      <c r="G38" s="437"/>
      <c r="H38" s="437"/>
      <c r="I38" s="437"/>
      <c r="J38" s="445"/>
      <c r="K38" s="439"/>
      <c r="L38" s="430"/>
    </row>
    <row r="39" spans="1:12" s="431" customFormat="1" ht="38.25" customHeight="1">
      <c r="A39" s="424"/>
      <c r="B39" s="425">
        <f>'[1]Cap Financiera y Organizacional'!A36</f>
        <v>7</v>
      </c>
      <c r="C39" s="426">
        <f>'[1]Cap Financiera y Organizacional'!B36</f>
        <v>0</v>
      </c>
      <c r="D39" s="427">
        <f>+[1]PROPONENTES!S18</f>
        <v>0</v>
      </c>
      <c r="E39" s="427"/>
      <c r="F39" s="449"/>
      <c r="G39" s="450"/>
      <c r="H39" s="450"/>
      <c r="I39" s="450"/>
      <c r="J39" s="449"/>
      <c r="K39" s="429"/>
      <c r="L39" s="453"/>
    </row>
    <row r="40" spans="1:12" ht="32.25" customHeight="1">
      <c r="B40" s="425">
        <f>'[1]Cap Financiera y Organizacional'!A37</f>
        <v>7.1</v>
      </c>
      <c r="C40" s="433">
        <f>'[1]Cap Financiera y Organizacional'!B37</f>
        <v>0</v>
      </c>
      <c r="D40" s="443">
        <f>+D39</f>
        <v>0</v>
      </c>
      <c r="E40" s="444"/>
      <c r="F40" s="436"/>
      <c r="G40" s="437" t="str">
        <f>'Puntaje Exp'!I52</f>
        <v/>
      </c>
      <c r="H40" s="437">
        <f>'Puntaje CF'!H76</f>
        <v>0</v>
      </c>
      <c r="I40" s="437" t="str">
        <f>'Puntaje CT'!F76</f>
        <v/>
      </c>
      <c r="J40" s="442"/>
      <c r="K40" s="439" t="str">
        <f>IF(B40-INT(B40)&gt;0,"",IF((E40)&gt;=D40,"ADMISIBLE","NO ADMISIBLE"))</f>
        <v/>
      </c>
      <c r="L40" s="454"/>
    </row>
    <row r="41" spans="1:12" ht="13.8">
      <c r="B41" s="425">
        <f>'[1]Cap Financiera y Organizacional'!A38</f>
        <v>0</v>
      </c>
      <c r="C41" s="433"/>
      <c r="D41" s="443"/>
      <c r="E41" s="444"/>
      <c r="F41" s="449"/>
      <c r="G41" s="437"/>
      <c r="H41" s="437"/>
      <c r="I41" s="437"/>
      <c r="J41" s="449"/>
      <c r="K41" s="429"/>
      <c r="L41" s="446"/>
    </row>
    <row r="42" spans="1:12" ht="13.8">
      <c r="B42" s="425"/>
      <c r="C42" s="433"/>
      <c r="D42" s="443"/>
      <c r="E42" s="444"/>
      <c r="F42" s="445"/>
      <c r="G42" s="437"/>
      <c r="H42" s="437"/>
      <c r="I42" s="437"/>
      <c r="J42" s="445"/>
      <c r="K42" s="439"/>
      <c r="L42" s="446"/>
    </row>
    <row r="43" spans="1:12" ht="38.25" customHeight="1">
      <c r="B43" s="425">
        <f>'[1]Cap Financiera y Organizacional'!A40</f>
        <v>8</v>
      </c>
      <c r="C43" s="455">
        <f>'[1]Cap Financiera y Organizacional'!B40</f>
        <v>0</v>
      </c>
      <c r="D43" s="444">
        <f>+[1]PROPONENTES!S19</f>
        <v>0</v>
      </c>
      <c r="E43" s="427"/>
      <c r="F43" s="456"/>
      <c r="G43" s="457"/>
      <c r="H43" s="457"/>
      <c r="I43" s="457"/>
      <c r="J43" s="458"/>
      <c r="K43" s="429"/>
      <c r="L43" s="446"/>
    </row>
    <row r="44" spans="1:12" ht="30.75" customHeight="1">
      <c r="B44" s="425">
        <f>'[1]Cap Financiera y Organizacional'!A41</f>
        <v>8.1</v>
      </c>
      <c r="C44" s="433">
        <f>'[1]Cap Financiera y Organizacional'!B41</f>
        <v>0</v>
      </c>
      <c r="D44" s="443">
        <f>+D43</f>
        <v>0</v>
      </c>
      <c r="E44" s="444"/>
      <c r="F44" s="444"/>
      <c r="G44" s="437" t="str">
        <f>'Puntaje Exp'!I55</f>
        <v/>
      </c>
      <c r="H44" s="437">
        <f>'Puntaje CF'!H87</f>
        <v>0</v>
      </c>
      <c r="I44" s="437" t="str">
        <f>'Puntaje CT'!F87</f>
        <v/>
      </c>
      <c r="J44" s="445"/>
      <c r="K44" s="439" t="str">
        <f>IF(B44-INT(B44)&gt;0,"",IF((E44)&gt;=D44,"ADMISIBLE","NO ADMISIBLE"))</f>
        <v/>
      </c>
      <c r="L44" s="459"/>
    </row>
    <row r="45" spans="1:12" ht="13.8">
      <c r="B45" s="425"/>
      <c r="C45" s="448"/>
      <c r="D45" s="452"/>
      <c r="E45" s="460"/>
      <c r="F45" s="449"/>
      <c r="G45" s="437"/>
      <c r="H45" s="437"/>
      <c r="I45" s="437" t="str">
        <f>'Puntaje CT'!F88</f>
        <v/>
      </c>
      <c r="J45" s="449"/>
      <c r="K45" s="429"/>
      <c r="L45" s="446"/>
    </row>
    <row r="46" spans="1:12" ht="13.8">
      <c r="B46" s="425"/>
      <c r="C46" s="433">
        <f>'[1]Cap Financiera y Organizacional'!B43</f>
        <v>0</v>
      </c>
      <c r="D46" s="443"/>
      <c r="E46" s="444"/>
      <c r="F46" s="445"/>
      <c r="G46" s="437"/>
      <c r="H46" s="437"/>
      <c r="I46" s="437" t="str">
        <f>'Puntaje CT'!F89</f>
        <v/>
      </c>
      <c r="J46" s="445"/>
      <c r="K46" s="439"/>
      <c r="L46" s="446"/>
    </row>
    <row r="47" spans="1:12" ht="38.25" hidden="1" customHeight="1">
      <c r="B47" s="425">
        <f>'[1]Cap Financiera y Organizacional'!A44</f>
        <v>9</v>
      </c>
      <c r="C47" s="433">
        <f>'[1]Cap Financiera y Organizacional'!B44</f>
        <v>0</v>
      </c>
      <c r="D47" s="443">
        <f>+[1]PROPONENTES!S23</f>
        <v>0</v>
      </c>
      <c r="E47" s="443">
        <f>(F47*((G47+H47+I47)/100))-J47</f>
        <v>0</v>
      </c>
      <c r="F47" s="456"/>
      <c r="G47" s="457"/>
      <c r="H47" s="457"/>
      <c r="I47" s="457"/>
      <c r="J47" s="458"/>
      <c r="K47" s="439" t="str">
        <f>IF((E47)&gt;=D47,"ADMISIBLE","NO ADMISIBLE")</f>
        <v>ADMISIBLE</v>
      </c>
      <c r="L47" s="446"/>
    </row>
    <row r="48" spans="1:12" ht="38.25" hidden="1" customHeight="1">
      <c r="B48" s="425"/>
      <c r="C48" s="433">
        <f>'[1]Cap Financiera y Organizacional'!B45</f>
        <v>0</v>
      </c>
      <c r="D48" s="443">
        <f>+D47</f>
        <v>0</v>
      </c>
      <c r="E48" s="444" t="e">
        <f>(F48*((G48+H48+I48)/100))-J48</f>
        <v>#VALUE!</v>
      </c>
      <c r="F48" s="444">
        <f>'Puntaje Exp'!F59</f>
        <v>0</v>
      </c>
      <c r="G48" s="437">
        <f>'Puntaje Exp'!I59</f>
        <v>0</v>
      </c>
      <c r="H48" s="437" t="str">
        <f>'Puntaje CF'!H91</f>
        <v/>
      </c>
      <c r="I48" s="437" t="str">
        <f>'Puntaje CT'!F91</f>
        <v/>
      </c>
      <c r="J48" s="445"/>
      <c r="K48" s="439" t="e">
        <f>IF(B48-INT(B48)&gt;0,"",IF((E48)&gt;=D48,"ADMISIBLE","NO ADMISIBLE"))</f>
        <v>#VALUE!</v>
      </c>
      <c r="L48" s="459"/>
    </row>
    <row r="49" spans="2:12" ht="38.25" hidden="1" customHeight="1">
      <c r="B49" s="425"/>
      <c r="C49" s="448">
        <f>'[1]Cap Financiera y Organizacional'!B46</f>
        <v>0</v>
      </c>
      <c r="D49" s="452">
        <f>+D47</f>
        <v>0</v>
      </c>
      <c r="E49" s="460" t="e">
        <f>(F49*((G49+H49+I49)/100))-J49</f>
        <v>#VALUE!</v>
      </c>
      <c r="F49" s="449">
        <f>'Puntaje Exp'!F60</f>
        <v>0</v>
      </c>
      <c r="G49" s="437">
        <f>'Puntaje Exp'!I60</f>
        <v>0</v>
      </c>
      <c r="H49" s="437" t="str">
        <f>'Puntaje CF'!H92</f>
        <v/>
      </c>
      <c r="I49" s="437" t="str">
        <f>'Puntaje CT'!F92</f>
        <v/>
      </c>
      <c r="J49" s="449"/>
      <c r="K49" s="429" t="e">
        <f>IF(B49-INT(B49)&gt;0,"",IF((E49)&gt;=D49,"ADMISIBLE","NO ADMISIBLE"))</f>
        <v>#VALUE!</v>
      </c>
      <c r="L49" s="446"/>
    </row>
    <row r="50" spans="2:12" ht="38.25" hidden="1" customHeight="1">
      <c r="B50" s="425"/>
      <c r="C50" s="433">
        <f>'[1]Cap Financiera y Organizacional'!B47</f>
        <v>0</v>
      </c>
      <c r="D50" s="443"/>
      <c r="E50" s="444"/>
      <c r="F50" s="445"/>
      <c r="G50" s="437">
        <f>'Puntaje Exp'!I61</f>
        <v>0</v>
      </c>
      <c r="H50" s="437" t="str">
        <f>'Puntaje CF'!H93</f>
        <v/>
      </c>
      <c r="I50" s="437" t="str">
        <f>'Puntaje CT'!F93</f>
        <v/>
      </c>
      <c r="J50" s="445"/>
      <c r="K50" s="439" t="str">
        <f>IF(B50-INT(B50)&gt;0,"",IF((E50)&gt;=D50,"ADMISIBLE","NO ADMISIBLE"))</f>
        <v>ADMISIBLE</v>
      </c>
      <c r="L50" s="446"/>
    </row>
    <row r="51" spans="2:12" ht="38.25" hidden="1" customHeight="1">
      <c r="B51" s="425">
        <f>'[1]Cap Financiera y Organizacional'!A48</f>
        <v>10</v>
      </c>
      <c r="C51" s="433">
        <f>'[1]Cap Financiera y Organizacional'!B48</f>
        <v>0</v>
      </c>
      <c r="D51" s="443">
        <f>+[1]PROPONENTES!S27</f>
        <v>0</v>
      </c>
      <c r="E51" s="443">
        <f>(F51*((G51+H51+I51)/100))-J51</f>
        <v>0</v>
      </c>
      <c r="F51" s="456"/>
      <c r="G51" s="457"/>
      <c r="H51" s="457"/>
      <c r="I51" s="457"/>
      <c r="J51" s="458"/>
      <c r="K51" s="439" t="str">
        <f>IF((E51)&gt;=D51,"ADMISIBLE","NO ADMISIBLE")</f>
        <v>ADMISIBLE</v>
      </c>
      <c r="L51" s="446"/>
    </row>
    <row r="52" spans="2:12" ht="38.25" hidden="1" customHeight="1">
      <c r="B52" s="425"/>
      <c r="C52" s="433">
        <f>'[1]Cap Financiera y Organizacional'!B49</f>
        <v>0</v>
      </c>
      <c r="D52" s="443">
        <f>+D51</f>
        <v>0</v>
      </c>
      <c r="E52" s="444" t="e">
        <f>(F52*((G52+H52+I52)/100))-J52</f>
        <v>#VALUE!</v>
      </c>
      <c r="F52" s="444">
        <f>'Puntaje Exp'!F63</f>
        <v>0</v>
      </c>
      <c r="G52" s="437">
        <f>'Puntaje Exp'!I63</f>
        <v>0</v>
      </c>
      <c r="H52" s="437" t="str">
        <f>'Puntaje CF'!H95</f>
        <v/>
      </c>
      <c r="I52" s="437" t="str">
        <f>'Puntaje CT'!F95</f>
        <v/>
      </c>
      <c r="J52" s="445"/>
      <c r="K52" s="439" t="e">
        <f>IF(B52-INT(B52)&gt;0,"",IF((E52)&gt;=D52,"ADMISIBLE","NO ADMISIBLE"))</f>
        <v>#VALUE!</v>
      </c>
      <c r="L52" s="459"/>
    </row>
    <row r="53" spans="2:12" ht="38.25" hidden="1" customHeight="1">
      <c r="B53" s="425"/>
      <c r="C53" s="448">
        <f>'[1]Cap Financiera y Organizacional'!B50</f>
        <v>0</v>
      </c>
      <c r="D53" s="452">
        <f>+D51</f>
        <v>0</v>
      </c>
      <c r="E53" s="460" t="e">
        <f>(F53*((G53+H53+I53)/100))-J53</f>
        <v>#VALUE!</v>
      </c>
      <c r="F53" s="449">
        <f>'Puntaje Exp'!F64</f>
        <v>0</v>
      </c>
      <c r="G53" s="437">
        <f>'Puntaje Exp'!I64</f>
        <v>0</v>
      </c>
      <c r="H53" s="437" t="str">
        <f>'Puntaje CF'!H96</f>
        <v/>
      </c>
      <c r="I53" s="437" t="str">
        <f>'Puntaje CT'!F96</f>
        <v/>
      </c>
      <c r="J53" s="449"/>
      <c r="K53" s="429" t="e">
        <f>IF(B53-INT(B53)&gt;0,"",IF((E53)&gt;=D53,"ADMISIBLE","NO ADMISIBLE"))</f>
        <v>#VALUE!</v>
      </c>
      <c r="L53" s="446"/>
    </row>
    <row r="54" spans="2:12" ht="13.8" hidden="1">
      <c r="B54" s="425"/>
      <c r="C54" s="433">
        <f>'[1]Cap Financiera y Organizacional'!B51</f>
        <v>0</v>
      </c>
      <c r="D54" s="443"/>
      <c r="E54" s="444"/>
      <c r="F54" s="445"/>
      <c r="G54" s="437">
        <f>'Puntaje Exp'!I65</f>
        <v>0</v>
      </c>
      <c r="H54" s="437">
        <f>'Puntaje CF'!H97</f>
        <v>0</v>
      </c>
      <c r="I54" s="437" t="str">
        <f>'Puntaje CT'!F97</f>
        <v/>
      </c>
      <c r="J54" s="445"/>
      <c r="K54" s="439" t="str">
        <f>IF(B54-INT(B54)&gt;0,"",IF((E54)&gt;=D54,"ADMISIBLE","NO ADMISIBLE"))</f>
        <v>ADMISIBLE</v>
      </c>
      <c r="L54" s="446"/>
    </row>
    <row r="55" spans="2:12" hidden="1"/>
    <row r="59" spans="2:12" ht="13.8">
      <c r="E59" s="462" t="s">
        <v>250</v>
      </c>
      <c r="F59" s="463">
        <v>125000</v>
      </c>
    </row>
    <row r="60" spans="2:12" ht="24.75" customHeight="1">
      <c r="E60" s="464" t="s">
        <v>251</v>
      </c>
      <c r="F60" s="465">
        <v>457297264</v>
      </c>
      <c r="G60" s="466" t="s">
        <v>252</v>
      </c>
    </row>
  </sheetData>
  <sheetProtection insertRows="0" deleteRows="0"/>
  <mergeCells count="8">
    <mergeCell ref="L19:L21"/>
    <mergeCell ref="L23:L25"/>
    <mergeCell ref="B12:B13"/>
    <mergeCell ref="C12:C13"/>
    <mergeCell ref="D12:D13"/>
    <mergeCell ref="E12:E13"/>
    <mergeCell ref="K12:K13"/>
    <mergeCell ref="L12:L13"/>
  </mergeCells>
  <conditionalFormatting sqref="B44:B54">
    <cfRule type="expression" dxfId="680" priority="40" stopIfTrue="1">
      <formula>MOD(ROW(),2)</formula>
    </cfRule>
  </conditionalFormatting>
  <conditionalFormatting sqref="B16:D26">
    <cfRule type="expression" dxfId="679" priority="145" stopIfTrue="1">
      <formula>MOD(ROW(),2)</formula>
    </cfRule>
  </conditionalFormatting>
  <conditionalFormatting sqref="B40:D43">
    <cfRule type="expression" dxfId="678" priority="103" stopIfTrue="1">
      <formula>MOD(ROW(),2)</formula>
    </cfRule>
  </conditionalFormatting>
  <conditionalFormatting sqref="B27:G39">
    <cfRule type="expression" dxfId="677" priority="1" stopIfTrue="1">
      <formula>MOD(ROW(),2)</formula>
    </cfRule>
  </conditionalFormatting>
  <conditionalFormatting sqref="B15:J15">
    <cfRule type="expression" dxfId="676" priority="182" stopIfTrue="1">
      <formula>MOD(ROW(),2)</formula>
    </cfRule>
  </conditionalFormatting>
  <conditionalFormatting sqref="C44:D45">
    <cfRule type="expression" dxfId="675" priority="89" stopIfTrue="1">
      <formula>MOD(ROW(),2)</formula>
    </cfRule>
  </conditionalFormatting>
  <conditionalFormatting sqref="C48:D49">
    <cfRule type="expression" dxfId="674" priority="64" stopIfTrue="1">
      <formula>MOD(ROW(),2)</formula>
    </cfRule>
  </conditionalFormatting>
  <conditionalFormatting sqref="C52:D53">
    <cfRule type="expression" dxfId="673" priority="39" stopIfTrue="1">
      <formula>MOD(ROW(),2)</formula>
    </cfRule>
  </conditionalFormatting>
  <conditionalFormatting sqref="C46:F46">
    <cfRule type="expression" dxfId="672" priority="91" stopIfTrue="1">
      <formula>MOD(ROW(),2)</formula>
    </cfRule>
  </conditionalFormatting>
  <conditionalFormatting sqref="C50:F50">
    <cfRule type="expression" dxfId="671" priority="66" stopIfTrue="1">
      <formula>MOD(ROW(),2)</formula>
    </cfRule>
  </conditionalFormatting>
  <conditionalFormatting sqref="C54:F54">
    <cfRule type="expression" dxfId="670" priority="41" stopIfTrue="1">
      <formula>MOD(ROW(),2)</formula>
    </cfRule>
  </conditionalFormatting>
  <conditionalFormatting sqref="C47:I47">
    <cfRule type="expression" dxfId="669" priority="82" stopIfTrue="1">
      <formula>MOD(ROW(),2)</formula>
    </cfRule>
  </conditionalFormatting>
  <conditionalFormatting sqref="C51:I51">
    <cfRule type="expression" dxfId="668" priority="57" stopIfTrue="1">
      <formula>MOD(ROW(),2)</formula>
    </cfRule>
  </conditionalFormatting>
  <conditionalFormatting sqref="E23:E25">
    <cfRule type="expression" dxfId="667" priority="4" stopIfTrue="1">
      <formula>MOD(ROW(),2)</formula>
    </cfRule>
  </conditionalFormatting>
  <conditionalFormatting sqref="E40:E44">
    <cfRule type="expression" dxfId="666" priority="19" stopIfTrue="1">
      <formula>MOD(ROW(),2)</formula>
    </cfRule>
  </conditionalFormatting>
  <conditionalFormatting sqref="E26:F26">
    <cfRule type="expression" dxfId="665" priority="146" stopIfTrue="1">
      <formula>MOD(ROW(),2)</formula>
    </cfRule>
  </conditionalFormatting>
  <conditionalFormatting sqref="E45:F45">
    <cfRule type="expression" dxfId="664" priority="87" stopIfTrue="1">
      <formula>MOD(ROW(),2)</formula>
    </cfRule>
  </conditionalFormatting>
  <conditionalFormatting sqref="E49:F49">
    <cfRule type="expression" dxfId="663" priority="62" stopIfTrue="1">
      <formula>MOD(ROW(),2)</formula>
    </cfRule>
  </conditionalFormatting>
  <conditionalFormatting sqref="E53:F53">
    <cfRule type="expression" dxfId="662" priority="37" stopIfTrue="1">
      <formula>MOD(ROW(),2)</formula>
    </cfRule>
  </conditionalFormatting>
  <conditionalFormatting sqref="E20:G22">
    <cfRule type="expression" dxfId="661" priority="8" stopIfTrue="1">
      <formula>MOD(ROW(),2)</formula>
    </cfRule>
  </conditionalFormatting>
  <conditionalFormatting sqref="E48:G48 G49:G50">
    <cfRule type="expression" dxfId="660" priority="63" stopIfTrue="1">
      <formula>MOD(ROW(),2)</formula>
    </cfRule>
  </conditionalFormatting>
  <conditionalFormatting sqref="E52:G52 G53:G54">
    <cfRule type="expression" dxfId="659" priority="38" stopIfTrue="1">
      <formula>MOD(ROW(),2)</formula>
    </cfRule>
  </conditionalFormatting>
  <conditionalFormatting sqref="E16:J19">
    <cfRule type="expression" dxfId="658" priority="25" stopIfTrue="1">
      <formula>MOD(ROW(),2)</formula>
    </cfRule>
  </conditionalFormatting>
  <conditionalFormatting sqref="F24:F25">
    <cfRule type="expression" dxfId="657" priority="6" stopIfTrue="1">
      <formula>MOD(ROW(),2)</formula>
    </cfRule>
  </conditionalFormatting>
  <conditionalFormatting sqref="F40:F42">
    <cfRule type="expression" dxfId="656" priority="118" stopIfTrue="1">
      <formula>MOD(ROW(),2)</formula>
    </cfRule>
  </conditionalFormatting>
  <conditionalFormatting sqref="F23:G23">
    <cfRule type="expression" dxfId="655" priority="165" stopIfTrue="1">
      <formula>MOD(ROW(),2)</formula>
    </cfRule>
  </conditionalFormatting>
  <conditionalFormatting sqref="F43:I44">
    <cfRule type="expression" dxfId="654" priority="10" stopIfTrue="1">
      <formula>MOD(ROW(),2)</formula>
    </cfRule>
  </conditionalFormatting>
  <conditionalFormatting sqref="G24:G26">
    <cfRule type="expression" dxfId="653" priority="149" stopIfTrue="1">
      <formula>MOD(ROW(),2)</formula>
    </cfRule>
  </conditionalFormatting>
  <conditionalFormatting sqref="G40">
    <cfRule type="expression" dxfId="652" priority="15" stopIfTrue="1">
      <formula>MOD(ROW(),2)</formula>
    </cfRule>
  </conditionalFormatting>
  <conditionalFormatting sqref="G41:I42">
    <cfRule type="expression" dxfId="651" priority="105" stopIfTrue="1">
      <formula>MOD(ROW(),2)</formula>
    </cfRule>
  </conditionalFormatting>
  <conditionalFormatting sqref="G45:I46">
    <cfRule type="expression" dxfId="650" priority="83" stopIfTrue="1">
      <formula>MOD(ROW(),2)</formula>
    </cfRule>
  </conditionalFormatting>
  <conditionalFormatting sqref="H20:H40">
    <cfRule type="expression" dxfId="649" priority="14" stopIfTrue="1">
      <formula>MOD(ROW(),2)</formula>
    </cfRule>
  </conditionalFormatting>
  <conditionalFormatting sqref="H48:J50">
    <cfRule type="expression" dxfId="648" priority="58" stopIfTrue="1">
      <formula>MOD(ROW(),2)</formula>
    </cfRule>
  </conditionalFormatting>
  <conditionalFormatting sqref="H52:J54">
    <cfRule type="expression" dxfId="647" priority="33" stopIfTrue="1">
      <formula>MOD(ROW(),2)</formula>
    </cfRule>
  </conditionalFormatting>
  <conditionalFormatting sqref="I39:I40">
    <cfRule type="expression" dxfId="646" priority="13" stopIfTrue="1">
      <formula>MOD(ROW(),2)</formula>
    </cfRule>
  </conditionalFormatting>
  <conditionalFormatting sqref="I20:J38">
    <cfRule type="expression" dxfId="645" priority="126" stopIfTrue="1">
      <formula>MOD(ROW(),2)</formula>
    </cfRule>
  </conditionalFormatting>
  <conditionalFormatting sqref="J39:J42">
    <cfRule type="expression" dxfId="644" priority="112" stopIfTrue="1">
      <formula>MOD(ROW(),2)</formula>
    </cfRule>
  </conditionalFormatting>
  <conditionalFormatting sqref="J44:J46">
    <cfRule type="expression" dxfId="643" priority="85" stopIfTrue="1">
      <formula>MOD(ROW(),2)</formula>
    </cfRule>
  </conditionalFormatting>
  <conditionalFormatting sqref="J47">
    <cfRule type="expression" dxfId="642" priority="81" stopIfTrue="1">
      <formula>IF($B47-INT($B47)&gt;0,TRUE,FALSE)</formula>
    </cfRule>
  </conditionalFormatting>
  <conditionalFormatting sqref="J51">
    <cfRule type="expression" dxfId="641" priority="56" stopIfTrue="1">
      <formula>IF($B51-INT($B51)&gt;0,TRUE,FALSE)</formula>
    </cfRule>
  </conditionalFormatting>
  <conditionalFormatting sqref="K15:K54">
    <cfRule type="cellIs" dxfId="640" priority="18" stopIfTrue="1" operator="equal">
      <formula>"ADMISIBLE"</formula>
    </cfRule>
    <cfRule type="cellIs" dxfId="639" priority="17" stopIfTrue="1" operator="equal">
      <formula>"NO ADMISIBLE"</formula>
    </cfRule>
  </conditionalFormatting>
  <conditionalFormatting sqref="L15 L18:L19 J43">
    <cfRule type="expression" dxfId="638" priority="181" stopIfTrue="1">
      <formula>IF($B15-INT($B15)&gt;0,TRUE,FALSE)</formula>
    </cfRule>
  </conditionalFormatting>
  <conditionalFormatting sqref="L15 L18:L19">
    <cfRule type="cellIs" dxfId="637" priority="180" stopIfTrue="1" operator="equal">
      <formula>"NO ADMISIBLE"</formula>
    </cfRule>
  </conditionalFormatting>
  <conditionalFormatting sqref="L22:L23">
    <cfRule type="cellIs" dxfId="636" priority="2" stopIfTrue="1" operator="equal">
      <formula>"NO ADMISIBLE"</formula>
    </cfRule>
    <cfRule type="expression" dxfId="635" priority="3" stopIfTrue="1">
      <formula>IF($B22-INT($B22)&gt;0,TRUE,FALSE)</formula>
    </cfRule>
  </conditionalFormatting>
  <conditionalFormatting sqref="L26:L54">
    <cfRule type="cellIs" dxfId="634" priority="50" stopIfTrue="1" operator="equal">
      <formula>"NO ADMISIBLE"</formula>
    </cfRule>
    <cfRule type="expression" dxfId="633" priority="51" stopIfTrue="1">
      <formula>IF($B26-INT($B26)&gt;0,TRUE,FALSE)</formula>
    </cfRule>
  </conditionalFormatting>
  <printOptions horizontalCentered="1"/>
  <pageMargins left="0.23622047244094491" right="0.23622047244094491" top="1.1811023622047245" bottom="0.74803149606299213" header="0.31496062992125984" footer="0.31496062992125984"/>
  <pageSetup scale="40" orientation="landscape" r:id="rId1"/>
  <headerFooter alignWithMargins="0">
    <oddFooter>&amp;C&amp;"Arial,Normal"&amp;9&amp;P de &amp;N&amp;R&amp;"Arial,Normal"&amp;9INSTITUTO NACIONAL DE VIAS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30C08-2691-46BE-A794-8703B87FFEA8}">
  <sheetPr>
    <tabColor rgb="FFFFC000"/>
    <pageSetUpPr fitToPage="1"/>
  </sheetPr>
  <dimension ref="A1:N746"/>
  <sheetViews>
    <sheetView view="pageBreakPreview" topLeftCell="A2" zoomScale="80" zoomScaleNormal="100" zoomScaleSheetLayoutView="80" workbookViewId="0">
      <selection activeCell="J20" sqref="J20"/>
    </sheetView>
  </sheetViews>
  <sheetFormatPr baseColWidth="10" defaultColWidth="11.44140625" defaultRowHeight="13.2"/>
  <cols>
    <col min="1" max="1" width="11" style="467" customWidth="1"/>
    <col min="2" max="2" width="4.6640625" style="467" customWidth="1"/>
    <col min="3" max="3" width="5.6640625" style="533" customWidth="1"/>
    <col min="4" max="4" width="26.109375" style="468" bestFit="1" customWidth="1"/>
    <col min="5" max="5" width="17" style="467" customWidth="1"/>
    <col min="6" max="6" width="18.109375" style="467" bestFit="1" customWidth="1"/>
    <col min="7" max="7" width="17" style="467" customWidth="1"/>
    <col min="8" max="8" width="13.88671875" style="469" customWidth="1"/>
    <col min="9" max="9" width="36.109375" style="469" customWidth="1"/>
    <col min="10" max="10" width="32.33203125" style="467" customWidth="1"/>
    <col min="11" max="11" width="13.88671875" style="470" customWidth="1"/>
    <col min="12" max="12" width="9.6640625" style="471" customWidth="1"/>
    <col min="13" max="13" width="12.5546875" style="467" customWidth="1"/>
    <col min="14" max="14" width="12.6640625" style="467" customWidth="1"/>
    <col min="15" max="16384" width="11.44140625" style="467"/>
  </cols>
  <sheetData>
    <row r="1" spans="1:14">
      <c r="C1" s="467"/>
    </row>
    <row r="2" spans="1:14" s="472" customFormat="1" ht="20.25" customHeight="1">
      <c r="C2" s="675" t="s">
        <v>253</v>
      </c>
      <c r="D2" s="675"/>
      <c r="E2" s="675"/>
      <c r="F2" s="675"/>
      <c r="G2" s="675"/>
      <c r="H2" s="675"/>
      <c r="I2" s="675"/>
      <c r="K2" s="473"/>
      <c r="L2" s="474"/>
    </row>
    <row r="3" spans="1:14" s="472" customFormat="1" ht="18" customHeight="1">
      <c r="C3" s="676" t="str">
        <f>+[1]PRESUPUESTOS!B2</f>
        <v>DIRECCIÓN TERRITORIAL CASANARE</v>
      </c>
      <c r="D3" s="677"/>
      <c r="E3" s="677"/>
      <c r="F3" s="677"/>
      <c r="G3" s="677"/>
      <c r="H3" s="677"/>
      <c r="I3" s="677"/>
      <c r="K3" s="473"/>
      <c r="L3" s="474"/>
    </row>
    <row r="4" spans="1:14" s="472" customFormat="1" ht="13.5" customHeight="1">
      <c r="C4" s="678" t="str">
        <f>+[1]PRESUPUESTOS!B3</f>
        <v>SA-MC-DT-CAS-004-2023</v>
      </c>
      <c r="D4" s="679"/>
      <c r="E4" s="679"/>
      <c r="F4" s="679"/>
      <c r="G4" s="679"/>
      <c r="H4" s="679"/>
      <c r="I4" s="679"/>
      <c r="K4" s="473"/>
      <c r="L4" s="474"/>
    </row>
    <row r="5" spans="1:14" s="472" customFormat="1" ht="13.5" customHeight="1">
      <c r="C5" s="679" t="s">
        <v>254</v>
      </c>
      <c r="D5" s="679"/>
      <c r="E5" s="679"/>
      <c r="F5" s="679"/>
      <c r="G5" s="679"/>
      <c r="H5" s="679"/>
      <c r="I5" s="679"/>
      <c r="K5" s="473"/>
      <c r="L5" s="474"/>
    </row>
    <row r="6" spans="1:14" s="472" customFormat="1" ht="14.4" thickBot="1">
      <c r="C6" s="475"/>
      <c r="D6" s="476"/>
      <c r="E6" s="477"/>
      <c r="F6" s="477"/>
      <c r="G6" s="478"/>
      <c r="H6" s="479"/>
      <c r="I6" s="479"/>
      <c r="K6" s="473"/>
      <c r="L6" s="474"/>
    </row>
    <row r="7" spans="1:14">
      <c r="C7" s="680" t="s">
        <v>210</v>
      </c>
      <c r="D7" s="682" t="s">
        <v>15</v>
      </c>
      <c r="E7" s="684" t="s">
        <v>255</v>
      </c>
      <c r="F7" s="684" t="s">
        <v>256</v>
      </c>
      <c r="G7" s="684" t="s">
        <v>257</v>
      </c>
      <c r="H7" s="686" t="s">
        <v>254</v>
      </c>
      <c r="I7" s="687"/>
    </row>
    <row r="8" spans="1:14" ht="105" customHeight="1" thickBot="1">
      <c r="C8" s="681"/>
      <c r="D8" s="683"/>
      <c r="E8" s="685"/>
      <c r="F8" s="685"/>
      <c r="G8" s="685"/>
      <c r="H8" s="480" t="s">
        <v>258</v>
      </c>
      <c r="I8" s="481" t="s">
        <v>259</v>
      </c>
    </row>
    <row r="9" spans="1:14" ht="31.5" customHeight="1" thickBot="1">
      <c r="A9" s="482" t="s">
        <v>260</v>
      </c>
      <c r="C9" s="483">
        <v>1</v>
      </c>
      <c r="D9" s="484" t="str">
        <f>+PROPONENTE!B14</f>
        <v>JUAN BERNARDO CAÑON PARRA</v>
      </c>
      <c r="E9" s="485">
        <f>+E10+E11</f>
        <v>1</v>
      </c>
      <c r="F9" s="486"/>
      <c r="G9" s="487" t="str">
        <f>IF(OR(D9="",E9="",F9=""),"",IF(C9&lt;&gt;"",IF(ISERROR(VLOOKUP($A$10,[1]POA!$A$2:$D$25,2,0)),"",VLOOKUP($A$10,[1]POA!$A$2:$D$25,2,0)),""))</f>
        <v/>
      </c>
      <c r="H9" s="488" t="str">
        <f>IF(OR(D9="",E9="",F9=""),"",IF(C9&lt;&gt;"",F9/(G9*E9),""))</f>
        <v/>
      </c>
      <c r="I9" s="489"/>
      <c r="K9" s="490"/>
      <c r="L9" s="491"/>
      <c r="M9" s="492"/>
      <c r="N9" s="492"/>
    </row>
    <row r="10" spans="1:14" ht="30.75" customHeight="1" thickBot="1">
      <c r="A10" s="493">
        <v>1</v>
      </c>
      <c r="C10" s="494">
        <v>1.1000000000000001</v>
      </c>
      <c r="D10" s="495" t="str">
        <f>+D9</f>
        <v>JUAN BERNARDO CAÑON PARRA</v>
      </c>
      <c r="E10" s="496">
        <v>1</v>
      </c>
      <c r="F10" s="487">
        <v>6024013417.0500002</v>
      </c>
      <c r="G10" s="487">
        <f>+'FORMULARIO No 2A PFM'!O15</f>
        <v>100000000</v>
      </c>
      <c r="H10" s="488">
        <f>IF(OR(D10="",E10="",F10=""),"",IF(C10&lt;&gt;"",F10/(G10*E10),""))</f>
        <v>60.240134170499999</v>
      </c>
      <c r="I10" s="489">
        <f>IF(OR(C10="",D10="",E10=""),"",IF(AND(H10&gt;0,H10&lt;=3),Puntajes!$D$4,IF(AND(H10&gt;3,H10&lt;=6),Puntajes!$D$5,IF(AND(H10&gt;6,H10&lt;=10),Puntajes!$D$6,IF(H10&gt;10,Puntajes!$D$7,0)))))</f>
        <v>120</v>
      </c>
      <c r="K10" s="490"/>
      <c r="L10" s="491"/>
      <c r="M10" s="492"/>
      <c r="N10" s="492"/>
    </row>
    <row r="11" spans="1:14" ht="40.5" customHeight="1" thickBot="1">
      <c r="C11" s="494">
        <v>1.2</v>
      </c>
      <c r="D11" s="495"/>
      <c r="E11" s="496"/>
      <c r="F11" s="487"/>
      <c r="G11" s="487" t="str">
        <f>IF(OR(D11="",E11="",F11=""),"",IF(C11&lt;&gt;"",IF(ISERROR(VLOOKUP($A$10,[1]POA!$A$2:$D$25,2,0)),"",VLOOKUP($A$10,[1]POA!$A$2:$D$25,2,0)),""))</f>
        <v/>
      </c>
      <c r="H11" s="488" t="str">
        <f>IF(OR(D11="",E11="",F11=""),"",IF(C11&lt;&gt;"",F11/(G11*E11),""))</f>
        <v/>
      </c>
      <c r="I11" s="489" t="str">
        <f>IF(OR(C11="",D11="",E11=""),"",IF(AND(H11&gt;0,H11&lt;=Experiencia1),[1]Puntajes!$D$4,IF(AND(H11&gt;Experiencia1,H11&lt;=Experiencia2),[1]Puntajes!$D$5,IF(AND(H11&gt;Experiencia2,H11&lt;=Experiencia3),[1]Puntajes!$D$6,IF(H11&gt;Experiencia3,[1]Puntajes!$D$7,0)))))</f>
        <v/>
      </c>
      <c r="K11" s="490"/>
      <c r="L11" s="491"/>
      <c r="M11" s="492"/>
      <c r="N11" s="492"/>
    </row>
    <row r="12" spans="1:14" ht="14.4" hidden="1" thickBot="1">
      <c r="C12" s="494"/>
      <c r="D12" s="495" t="str">
        <f>IF(ISERROR(VLOOKUP(C12,'[1]Cap Financiera y Organizacional'!$A$12:$X$62743,2,0)),"",VLOOKUP(C12,'[1]Cap Financiera y Organizacional'!$A$12:$X$3603,2,0))</f>
        <v/>
      </c>
      <c r="E12" s="496"/>
      <c r="F12" s="487"/>
      <c r="G12" s="487" t="str">
        <f>IF(OR(D12="",E12="",F12=""),"",IF(C12&lt;&gt;"",IF(ISERROR(VLOOKUP($A$10,[1]POA!$A$2:$D$25,2,0)),"",VLOOKUP($A$10,[1]POA!$A$2:$D$25,2,0)),""))</f>
        <v/>
      </c>
      <c r="H12" s="497" t="str">
        <f>IF(OR(D12="",E12="",F12=""),"",IF(C12&lt;&gt;"",F12/(G12*E12),""))</f>
        <v/>
      </c>
      <c r="I12" s="498" t="str">
        <f>IF(OR(C12="",D12="",E12=""),"",IF(AND(H12&gt;0,H12&lt;=Experiencia1),[1]Puntajes!$D$4,IF(AND(H12&gt;Experiencia1,H12&lt;=Experiencia2),[1]Puntajes!$D$5,IF(AND(H12&gt;Experiencia2,H12&lt;=Experiencia3),[1]Puntajes!$D$6,IF(H12&gt;Experiencia3,[1]Puntajes!$D$7,0)))))</f>
        <v/>
      </c>
      <c r="K12" s="490"/>
      <c r="L12" s="491"/>
      <c r="M12" s="492"/>
      <c r="N12" s="492"/>
    </row>
    <row r="13" spans="1:14" ht="14.4" hidden="1" thickBot="1">
      <c r="C13" s="494"/>
      <c r="D13" s="495" t="str">
        <f>IF(ISERROR(VLOOKUP(C13,'[1]Cap Financiera y Organizacional'!$A$12:$X$62743,2,0)),"",VLOOKUP(C13,'[1]Cap Financiera y Organizacional'!$A$12:$X$3603,2,0))</f>
        <v/>
      </c>
      <c r="E13" s="496"/>
      <c r="F13" s="487"/>
      <c r="G13" s="487" t="str">
        <f>IF(OR(D13="",E13="",F13=""),"",IF(C13&lt;&gt;"",IF(ISERROR(VLOOKUP($A$10,[1]POA!$A$2:$D$25,2,0)),"",VLOOKUP($A$10,[1]POA!$A$2:$D$25,2,0)),""))</f>
        <v/>
      </c>
      <c r="H13" s="497" t="str">
        <f t="shared" ref="H13:H19" si="0">IF(OR(D13="",E13="",F13=""),"",IF(C13&lt;&gt;"",F13/(G13*E13),""))</f>
        <v/>
      </c>
      <c r="I13" s="498"/>
      <c r="K13" s="490"/>
      <c r="L13" s="491"/>
      <c r="M13" s="492"/>
      <c r="N13" s="492"/>
    </row>
    <row r="14" spans="1:14" ht="14.4" hidden="1" thickBot="1">
      <c r="C14" s="494"/>
      <c r="D14" s="495" t="str">
        <f>IF(ISERROR(VLOOKUP(C14,'[1]Cap Financiera y Organizacional'!$A$12:$X$62743,2,0)),"",VLOOKUP(C14,'[1]Cap Financiera y Organizacional'!$A$12:$X$3603,2,0))</f>
        <v/>
      </c>
      <c r="E14" s="496"/>
      <c r="F14" s="487"/>
      <c r="G14" s="487" t="str">
        <f>IF(OR(D14="",E14="",F14=""),"",IF(C14&lt;&gt;"",IF(ISERROR(VLOOKUP($A$10,[1]POA!$A$2:$D$25,2,0)),"",VLOOKUP($A$10,[1]POA!$A$2:$D$25,2,0)),""))</f>
        <v/>
      </c>
      <c r="H14" s="497" t="str">
        <f t="shared" si="0"/>
        <v/>
      </c>
      <c r="I14" s="498"/>
      <c r="K14" s="490"/>
      <c r="L14" s="491"/>
      <c r="M14" s="492"/>
      <c r="N14" s="492"/>
    </row>
    <row r="15" spans="1:14" ht="14.4" hidden="1" thickBot="1">
      <c r="C15" s="494"/>
      <c r="D15" s="495" t="str">
        <f>IF(ISERROR(VLOOKUP(C15,'[1]Cap Financiera y Organizacional'!$A$12:$X$62743,2,0)),"",VLOOKUP(C15,'[1]Cap Financiera y Organizacional'!$A$12:$X$3603,2,0))</f>
        <v/>
      </c>
      <c r="E15" s="496"/>
      <c r="F15" s="487"/>
      <c r="G15" s="487" t="str">
        <f>IF(OR(D15="",E15="",F15=""),"",IF(C15&lt;&gt;"",IF(ISERROR(VLOOKUP($A$10,[1]POA!$A$2:$D$25,2,0)),"",VLOOKUP($A$10,[1]POA!$A$2:$D$25,2,0)),""))</f>
        <v/>
      </c>
      <c r="H15" s="497" t="str">
        <f t="shared" si="0"/>
        <v/>
      </c>
      <c r="I15" s="498"/>
      <c r="K15" s="490"/>
      <c r="L15" s="491"/>
      <c r="M15" s="492"/>
      <c r="N15" s="492"/>
    </row>
    <row r="16" spans="1:14" ht="14.4" hidden="1" thickBot="1">
      <c r="C16" s="494"/>
      <c r="D16" s="495" t="str">
        <f>IF(ISERROR(VLOOKUP(C16,'[1]Cap Financiera y Organizacional'!$A$12:$X$62743,2,0)),"",VLOOKUP(C16,'[1]Cap Financiera y Organizacional'!$A$12:$X$3603,2,0))</f>
        <v/>
      </c>
      <c r="E16" s="496"/>
      <c r="F16" s="487"/>
      <c r="G16" s="487" t="str">
        <f>IF(OR(D16="",E16="",F16=""),"",IF(C16&lt;&gt;"",IF(ISERROR(VLOOKUP($A$10,[1]POA!$A$2:$D$25,2,0)),"",VLOOKUP($A$10,[1]POA!$A$2:$D$25,2,0)),""))</f>
        <v/>
      </c>
      <c r="H16" s="497" t="str">
        <f t="shared" si="0"/>
        <v/>
      </c>
      <c r="I16" s="498"/>
      <c r="K16" s="490"/>
      <c r="L16" s="491"/>
      <c r="M16" s="492"/>
      <c r="N16" s="492"/>
    </row>
    <row r="17" spans="1:14" ht="14.4" hidden="1" thickBot="1">
      <c r="C17" s="494"/>
      <c r="D17" s="495" t="str">
        <f>IF(ISERROR(VLOOKUP(C17,'[1]Cap Financiera y Organizacional'!$A$12:$X$62743,2,0)),"",VLOOKUP(C17,'[1]Cap Financiera y Organizacional'!$A$12:$X$3603,2,0))</f>
        <v/>
      </c>
      <c r="E17" s="496"/>
      <c r="F17" s="487"/>
      <c r="G17" s="487" t="str">
        <f>IF(OR(D17="",E17="",F17=""),"",IF(C17&lt;&gt;"",IF(ISERROR(VLOOKUP($A$10,[1]POA!$A$2:$D$25,2,0)),"",VLOOKUP($A$10,[1]POA!$A$2:$D$25,2,0)),""))</f>
        <v/>
      </c>
      <c r="H17" s="497" t="str">
        <f t="shared" si="0"/>
        <v/>
      </c>
      <c r="I17" s="498"/>
      <c r="K17" s="490"/>
      <c r="L17" s="491"/>
      <c r="M17" s="492"/>
      <c r="N17" s="492"/>
    </row>
    <row r="18" spans="1:14" ht="14.4" hidden="1" thickBot="1">
      <c r="C18" s="494"/>
      <c r="D18" s="495" t="str">
        <f>IF(ISERROR(VLOOKUP(C18,'[1]Cap Financiera y Organizacional'!$A$12:$X$62743,2,0)),"",VLOOKUP(C18,'[1]Cap Financiera y Organizacional'!$A$12:$X$3603,2,0))</f>
        <v/>
      </c>
      <c r="E18" s="496"/>
      <c r="F18" s="487"/>
      <c r="G18" s="487" t="str">
        <f>IF(OR(D18="",E18="",F18=""),"",IF(C18&lt;&gt;"",IF(ISERROR(VLOOKUP($A$10,[1]POA!$A$2:$D$25,2,0)),"",VLOOKUP($A$10,[1]POA!$A$2:$D$25,2,0)),""))</f>
        <v/>
      </c>
      <c r="H18" s="497" t="str">
        <f t="shared" si="0"/>
        <v/>
      </c>
      <c r="I18" s="498"/>
      <c r="K18" s="490"/>
      <c r="L18" s="491"/>
      <c r="M18" s="492"/>
      <c r="N18" s="492"/>
    </row>
    <row r="19" spans="1:14" ht="14.4" hidden="1" thickBot="1">
      <c r="C19" s="494"/>
      <c r="D19" s="499" t="str">
        <f>IF(ISERROR(VLOOKUP(C19,'[1]Cap Financiera y Organizacional'!$A$12:$X$62743,2,0)),"",VLOOKUP(C19,'[1]Cap Financiera y Organizacional'!$A$12:$X$3603,2,0))</f>
        <v/>
      </c>
      <c r="E19" s="496"/>
      <c r="F19" s="487"/>
      <c r="G19" s="500" t="str">
        <f>IF(OR(D19="",E19="",F19=""),"",IF(C19&lt;&gt;"",IF(ISERROR(VLOOKUP($A$10,[1]POA!$A$2:$D$25,2,0)),"",VLOOKUP($A$10,[1]POA!$A$2:$D$25,2,0)),""))</f>
        <v/>
      </c>
      <c r="H19" s="501" t="str">
        <f t="shared" si="0"/>
        <v/>
      </c>
      <c r="I19" s="502"/>
      <c r="K19" s="490"/>
      <c r="L19" s="491"/>
      <c r="M19" s="492"/>
      <c r="N19" s="492"/>
    </row>
    <row r="20" spans="1:14" ht="27" customHeight="1">
      <c r="C20" s="483">
        <v>2</v>
      </c>
      <c r="D20" s="484"/>
      <c r="E20" s="485">
        <f>SUM(E21:E22)</f>
        <v>0</v>
      </c>
      <c r="F20" s="486"/>
      <c r="G20" s="503" t="str">
        <f>IF(OR(D20="",E20="",F20=""),"",IF(C20&lt;&gt;"",IF(ISERROR(VLOOKUP($A$10,[1]POA!$A$2:$D$25,2,0)),"",VLOOKUP($A$10,[1]POA!$A$2:$D$25,2,0)),""))</f>
        <v/>
      </c>
      <c r="H20" s="504" t="str">
        <f>IF(OR(D20="",E20="",F20=""),"",IF(C20&lt;&gt;"",F20/(G20*E20),""))</f>
        <v/>
      </c>
      <c r="I20" s="505"/>
      <c r="K20" s="490"/>
      <c r="L20" s="491"/>
      <c r="M20" s="492"/>
      <c r="N20" s="492"/>
    </row>
    <row r="21" spans="1:14" ht="30" customHeight="1">
      <c r="C21" s="494">
        <v>2.1</v>
      </c>
      <c r="D21" s="495"/>
      <c r="E21" s="496"/>
      <c r="F21" s="487"/>
      <c r="G21" s="487" t="str">
        <f>IF(OR(D21="",E21="",F21=""),"",IF(C21&lt;&gt;"",IF(ISERROR(VLOOKUP($A$10,[1]POA!$A$2:$D$25,2,0)),"",VLOOKUP($A$10,[1]POA!$A$2:$D$25,2,0)),""))</f>
        <v/>
      </c>
      <c r="H21" s="488" t="str">
        <f>IF(OR(D21="",E21="",F21=""),"",IF(C21&lt;&gt;"",F21/(G21*E21),""))</f>
        <v/>
      </c>
      <c r="I21" s="489" t="str">
        <f>IF(OR(C21="",D21="",E21=""),"",IF(AND(H21&gt;0,H21&lt;=Experiencia1),[1]Puntajes!$D$4,IF(AND(H21&gt;Experiencia1,H21&lt;=Experiencia2),[1]Puntajes!$D$5,IF(AND(H21&gt;Experiencia2,H21&lt;=Experiencia3),[1]Puntajes!$D$6,IF(H21&gt;Experiencia3,[1]Puntajes!$D$7,0)))))</f>
        <v/>
      </c>
      <c r="K21" s="490"/>
      <c r="L21" s="491"/>
      <c r="M21" s="492"/>
      <c r="N21" s="492"/>
    </row>
    <row r="22" spans="1:14" ht="27" customHeight="1" thickBot="1">
      <c r="C22" s="494"/>
      <c r="D22" s="495" t="str">
        <f>IF(ISERROR(VLOOKUP(C22,'[1]Cap Financiera y Organizacional'!$A$12:$X$62743,2,0)),"",VLOOKUP(C22,'[1]Cap Financiera y Organizacional'!$A$12:$X$3603,2,0))</f>
        <v/>
      </c>
      <c r="E22" s="496"/>
      <c r="F22" s="487"/>
      <c r="G22" s="487" t="str">
        <f>IF(OR(D22="",E22="",F22=""),"",IF(C22&lt;&gt;"",IF(ISERROR(VLOOKUP($A$10,[1]POA!$A$2:$D$25,2,0)),"",VLOOKUP($A$10,[1]POA!$A$2:$D$25,2,0)),""))</f>
        <v/>
      </c>
      <c r="H22" s="488" t="str">
        <f>IF(OR(D22="",E22="",F22=""),"",IF(C22&lt;&gt;"",F22/(G22*E22),""))</f>
        <v/>
      </c>
      <c r="I22" s="489" t="str">
        <f>IF(OR(C22="",D22="",E22=""),"",IF(AND(H22&gt;0,H22&lt;=Experiencia1),[1]Puntajes!$D$4,IF(AND(H22&gt;Experiencia1,H22&lt;=Experiencia2),[1]Puntajes!$D$5,IF(AND(H22&gt;Experiencia2,H22&lt;=Experiencia3),[1]Puntajes!$D$6,IF(H22&gt;Experiencia3,[1]Puntajes!$D$7,0)))))</f>
        <v/>
      </c>
      <c r="K22" s="490"/>
      <c r="L22" s="491"/>
      <c r="M22" s="492"/>
      <c r="N22" s="492"/>
    </row>
    <row r="23" spans="1:14" ht="14.4" hidden="1" thickBot="1">
      <c r="C23" s="494"/>
      <c r="D23" s="495" t="str">
        <f>IF(ISERROR(VLOOKUP(C23,'[1]Cap Financiera y Organizacional'!$A$12:$X$62743,2,0)),"",VLOOKUP(C23,'[1]Cap Financiera y Organizacional'!$A$12:$X$3603,2,0))</f>
        <v/>
      </c>
      <c r="E23" s="496"/>
      <c r="F23" s="487">
        <v>0</v>
      </c>
      <c r="G23" s="487" t="str">
        <f>IF(OR(D23="",E23="",F23=""),"",IF(C23&lt;&gt;"",IF(ISERROR(VLOOKUP($A$10,[1]POA!$A$2:$D$25,2,0)),"",VLOOKUP($A$10,[1]POA!$A$2:$D$25,2,0)),""))</f>
        <v/>
      </c>
      <c r="H23" s="497" t="str">
        <f>IF(OR(D23="",E23="",F23=""),"",IF(C23&lt;&gt;"",F23/(G23*E23),""))</f>
        <v/>
      </c>
      <c r="I23" s="498" t="str">
        <f>IF(OR(C23="",D23="",E23=""),"",IF(AND(H23&gt;0,H23&lt;=Experiencia1),[1]Puntajes!$D$4,IF(AND(H23&gt;Experiencia1,H23&lt;=Experiencia2),[1]Puntajes!$D$5,IF(AND(H23&gt;Experiencia2,H23&lt;=Experiencia3),[1]Puntajes!$D$6,IF(H23&gt;Experiencia3,[1]Puntajes!$D$7,0)))))</f>
        <v/>
      </c>
      <c r="K23" s="490"/>
      <c r="L23" s="491"/>
      <c r="M23" s="492"/>
      <c r="N23" s="492"/>
    </row>
    <row r="24" spans="1:14" ht="14.4" hidden="1" thickBot="1">
      <c r="C24" s="494"/>
      <c r="D24" s="495" t="str">
        <f>IF(ISERROR(VLOOKUP(C24,'[1]Cap Financiera y Organizacional'!$A$12:$X$62743,2,0)),"",VLOOKUP(C24,'[1]Cap Financiera y Organizacional'!$A$12:$X$3603,2,0))</f>
        <v/>
      </c>
      <c r="E24" s="496"/>
      <c r="F24" s="487"/>
      <c r="G24" s="487" t="str">
        <f>IF(OR(D24="",E24="",F24=""),"",IF(C24&lt;&gt;"",IF(ISERROR(VLOOKUP($A$10,[1]POA!$A$2:$D$25,2,0)),"",VLOOKUP($A$10,[1]POA!$A$2:$D$25,2,0)),""))</f>
        <v/>
      </c>
      <c r="H24" s="497" t="str">
        <f t="shared" ref="H24:H30" si="1">IF(OR(D24="",E24="",F24=""),"",IF(C24&lt;&gt;"",F24/(G24*E24),""))</f>
        <v/>
      </c>
      <c r="I24" s="498" t="str">
        <f>IF(OR(C24="",D24="",E24=""),"",IF(AND(H24&gt;0,H24&lt;=Experiencia1),[1]Puntajes!$D$4,IF(AND(H24&gt;Experiencia1,H24&lt;=Experiencia2),[1]Puntajes!$D$5,IF(AND(H24&gt;Experiencia2,H24&lt;=Experiencia3),[1]Puntajes!$D$6,IF(H24&gt;Experiencia3,[1]Puntajes!$D$7,0)))))</f>
        <v/>
      </c>
      <c r="K24" s="490"/>
      <c r="L24" s="491"/>
      <c r="M24" s="492"/>
      <c r="N24" s="492"/>
    </row>
    <row r="25" spans="1:14" ht="14.4" hidden="1" thickBot="1">
      <c r="C25" s="494"/>
      <c r="D25" s="495" t="str">
        <f>IF(ISERROR(VLOOKUP(C25,'[1]Cap Financiera y Organizacional'!$A$12:$X$62743,2,0)),"",VLOOKUP(C25,'[1]Cap Financiera y Organizacional'!$A$12:$X$3603,2,0))</f>
        <v/>
      </c>
      <c r="E25" s="496"/>
      <c r="F25" s="487"/>
      <c r="G25" s="487" t="str">
        <f>IF(OR(D25="",E25="",F25=""),"",IF(C25&lt;&gt;"",IF(ISERROR(VLOOKUP($A$10,[1]POA!$A$2:$D$25,2,0)),"",VLOOKUP($A$10,[1]POA!$A$2:$D$25,2,0)),""))</f>
        <v/>
      </c>
      <c r="H25" s="497" t="str">
        <f t="shared" si="1"/>
        <v/>
      </c>
      <c r="I25" s="498" t="str">
        <f>IF(OR(C25="",D25="",E25=""),"",IF(AND(H25&gt;0,H25&lt;=Experiencia1),[1]Puntajes!$D$4,IF(AND(H25&gt;Experiencia1,H25&lt;=Experiencia2),[1]Puntajes!$D$5,IF(AND(H25&gt;Experiencia2,H25&lt;=Experiencia3),[1]Puntajes!$D$6,IF(H25&gt;Experiencia3,[1]Puntajes!$D$7,0)))))</f>
        <v/>
      </c>
      <c r="K25" s="490"/>
      <c r="L25" s="491"/>
      <c r="M25" s="492"/>
      <c r="N25" s="492"/>
    </row>
    <row r="26" spans="1:14" ht="14.4" hidden="1" thickBot="1">
      <c r="C26" s="494"/>
      <c r="D26" s="495" t="str">
        <f>IF(ISERROR(VLOOKUP(C26,'[1]Cap Financiera y Organizacional'!$A$12:$X$62743,2,0)),"",VLOOKUP(C26,'[1]Cap Financiera y Organizacional'!$A$12:$X$3603,2,0))</f>
        <v/>
      </c>
      <c r="E26" s="496"/>
      <c r="F26" s="487"/>
      <c r="G26" s="487" t="str">
        <f>IF(OR(D26="",E26="",F26=""),"",IF(C26&lt;&gt;"",IF(ISERROR(VLOOKUP($A$10,[1]POA!$A$2:$D$25,2,0)),"",VLOOKUP($A$10,[1]POA!$A$2:$D$25,2,0)),""))</f>
        <v/>
      </c>
      <c r="H26" s="497" t="str">
        <f t="shared" si="1"/>
        <v/>
      </c>
      <c r="I26" s="498" t="str">
        <f>IF(OR(C26="",D26="",E26=""),"",IF(AND(H26&gt;0,H26&lt;=Experiencia1),[1]Puntajes!$D$4,IF(AND(H26&gt;Experiencia1,H26&lt;=Experiencia2),[1]Puntajes!$D$5,IF(AND(H26&gt;Experiencia2,H26&lt;=Experiencia3),[1]Puntajes!$D$6,IF(H26&gt;Experiencia3,[1]Puntajes!$D$7,0)))))</f>
        <v/>
      </c>
      <c r="K26" s="490"/>
      <c r="L26" s="491"/>
      <c r="M26" s="492"/>
      <c r="N26" s="492"/>
    </row>
    <row r="27" spans="1:14" ht="14.4" hidden="1" thickBot="1">
      <c r="C27" s="494"/>
      <c r="D27" s="495" t="str">
        <f>IF(ISERROR(VLOOKUP(C27,'[1]Cap Financiera y Organizacional'!$A$12:$X$62743,2,0)),"",VLOOKUP(C27,'[1]Cap Financiera y Organizacional'!$A$12:$X$3603,2,0))</f>
        <v/>
      </c>
      <c r="E27" s="496"/>
      <c r="F27" s="487"/>
      <c r="G27" s="487" t="str">
        <f>IF(OR(D27="",E27="",F27=""),"",IF(C27&lt;&gt;"",IF(ISERROR(VLOOKUP($A$10,[1]POA!$A$2:$D$25,2,0)),"",VLOOKUP($A$10,[1]POA!$A$2:$D$25,2,0)),""))</f>
        <v/>
      </c>
      <c r="H27" s="497" t="str">
        <f t="shared" si="1"/>
        <v/>
      </c>
      <c r="I27" s="498" t="str">
        <f>IF(OR(C27="",D27="",E27=""),"",IF(AND(H27&gt;0,H27&lt;=Experiencia1),[1]Puntajes!$D$4,IF(AND(H27&gt;Experiencia1,H27&lt;=Experiencia2),[1]Puntajes!$D$5,IF(AND(H27&gt;Experiencia2,H27&lt;=Experiencia3),[1]Puntajes!$D$6,IF(H27&gt;Experiencia3,[1]Puntajes!$D$7,0)))))</f>
        <v/>
      </c>
      <c r="K27" s="490"/>
      <c r="L27" s="491"/>
      <c r="M27" s="492"/>
      <c r="N27" s="492"/>
    </row>
    <row r="28" spans="1:14" ht="14.4" hidden="1" thickBot="1">
      <c r="C28" s="494"/>
      <c r="D28" s="495" t="str">
        <f>IF(ISERROR(VLOOKUP(C28,'[1]Cap Financiera y Organizacional'!$A$12:$X$62743,2,0)),"",VLOOKUP(C28,'[1]Cap Financiera y Organizacional'!$A$12:$X$3603,2,0))</f>
        <v/>
      </c>
      <c r="E28" s="496"/>
      <c r="F28" s="487"/>
      <c r="G28" s="487" t="str">
        <f>IF(OR(D28="",E28="",F28=""),"",IF(C28&lt;&gt;"",IF(ISERROR(VLOOKUP($A$10,[1]POA!$A$2:$D$25,2,0)),"",VLOOKUP($A$10,[1]POA!$A$2:$D$25,2,0)),""))</f>
        <v/>
      </c>
      <c r="H28" s="497" t="str">
        <f t="shared" si="1"/>
        <v/>
      </c>
      <c r="I28" s="498" t="str">
        <f>IF(OR(C28="",D28="",E28=""),"",IF(AND(H28&gt;0,H28&lt;=Experiencia1),[1]Puntajes!$D$4,IF(AND(H28&gt;Experiencia1,H28&lt;=Experiencia2),[1]Puntajes!$D$5,IF(AND(H28&gt;Experiencia2,H28&lt;=Experiencia3),[1]Puntajes!$D$6,IF(H28&gt;Experiencia3,[1]Puntajes!$D$7,0)))))</f>
        <v/>
      </c>
      <c r="K28" s="490"/>
      <c r="L28" s="491"/>
      <c r="M28" s="492"/>
      <c r="N28" s="492"/>
    </row>
    <row r="29" spans="1:14" ht="14.4" hidden="1" thickBot="1">
      <c r="C29" s="494"/>
      <c r="D29" s="495" t="str">
        <f>IF(ISERROR(VLOOKUP(C29,'[1]Cap Financiera y Organizacional'!$A$12:$X$62743,2,0)),"",VLOOKUP(C29,'[1]Cap Financiera y Organizacional'!$A$12:$X$3603,2,0))</f>
        <v/>
      </c>
      <c r="E29" s="496"/>
      <c r="F29" s="487"/>
      <c r="G29" s="487" t="str">
        <f>IF(OR(D29="",E29="",F29=""),"",IF(C29&lt;&gt;"",IF(ISERROR(VLOOKUP($A$10,[1]POA!$A$2:$D$25,2,0)),"",VLOOKUP($A$10,[1]POA!$A$2:$D$25,2,0)),""))</f>
        <v/>
      </c>
      <c r="H29" s="497" t="str">
        <f t="shared" si="1"/>
        <v/>
      </c>
      <c r="I29" s="498" t="str">
        <f>IF(OR(C29="",D29="",E29=""),"",IF(AND(H29&gt;0,H29&lt;=Experiencia1),[1]Puntajes!$D$4,IF(AND(H29&gt;Experiencia1,H29&lt;=Experiencia2),[1]Puntajes!$D$5,IF(AND(H29&gt;Experiencia2,H29&lt;=Experiencia3),[1]Puntajes!$D$6,IF(H29&gt;Experiencia3,[1]Puntajes!$D$7,0)))))</f>
        <v/>
      </c>
      <c r="K29" s="490"/>
      <c r="L29" s="491"/>
      <c r="M29" s="492"/>
      <c r="N29" s="492"/>
    </row>
    <row r="30" spans="1:14" ht="14.4" hidden="1" thickBot="1">
      <c r="C30" s="494"/>
      <c r="D30" s="499" t="str">
        <f>IF(ISERROR(VLOOKUP(C30,'[1]Cap Financiera y Organizacional'!$A$12:$X$62743,2,0)),"",VLOOKUP(C30,'[1]Cap Financiera y Organizacional'!$A$12:$X$3603,2,0))</f>
        <v/>
      </c>
      <c r="E30" s="496"/>
      <c r="F30" s="487"/>
      <c r="G30" s="487" t="str">
        <f>IF(OR(D30="",E30="",F30=""),"",IF(C30&lt;&gt;"",IF(ISERROR(VLOOKUP($A$10,[1]POA!$A$2:$D$25,2,0)),"",VLOOKUP($A$10,[1]POA!$A$2:$D$25,2,0)),""))</f>
        <v/>
      </c>
      <c r="H30" s="497" t="str">
        <f t="shared" si="1"/>
        <v/>
      </c>
      <c r="I30" s="498" t="str">
        <f>IF(OR(C30="",D30="",E30=""),"",IF(AND(H30&gt;0,H30&lt;=Experiencia1),[1]Puntajes!$D$4,IF(AND(H30&gt;Experiencia1,H30&lt;=Experiencia2),[1]Puntajes!$D$5,IF(AND(H30&gt;Experiencia2,H30&lt;=Experiencia3),[1]Puntajes!$D$6,IF(H30&gt;Experiencia3,[1]Puntajes!$D$7,0)))))</f>
        <v/>
      </c>
      <c r="K30" s="490"/>
      <c r="L30" s="491"/>
      <c r="M30" s="492"/>
      <c r="N30" s="492"/>
    </row>
    <row r="31" spans="1:14" ht="27.75" customHeight="1">
      <c r="C31" s="483">
        <v>3</v>
      </c>
      <c r="D31" s="484"/>
      <c r="E31" s="485">
        <f>+E32+E33+E34</f>
        <v>0</v>
      </c>
      <c r="F31" s="486"/>
      <c r="G31" s="506" t="str">
        <f>IF(OR(D31="",E31="",F31=""),"",IF(C32="",IF(C31&lt;&gt;"",IF(ISERROR(VLOOKUP($A$10,[3]POA!$A$2:$D$25,2,0)),"",VLOOKUP($A$10,[3]POA!$A$2:$D$25,2,0)),""),""))</f>
        <v/>
      </c>
      <c r="H31" s="507" t="str">
        <f>IF(OR(D31="",E31="",F31=""),"",IF(C32="",IF(C31&lt;&gt;"",F31/G31,""),""))</f>
        <v/>
      </c>
      <c r="I31" s="508" t="str">
        <f>IF(C32="",IF(F31="","",IF(AND(H31&gt;0,H31&lt;=Experiencia1),[3]Puntajes!$D$4,IF(AND(H31&gt;Experiencia1,H31&lt;=Experiencia2),[3]Puntajes!$D$5,IF(AND(H31&gt;Experiencia2,H31&lt;=Experiencia3),[3]Puntajes!$D$6,IF(H31&gt;Experiencia3,[3]Puntajes!$D$7,0))))),"")</f>
        <v/>
      </c>
      <c r="K31" s="490"/>
      <c r="L31" s="491"/>
      <c r="M31" s="492"/>
      <c r="N31" s="492"/>
    </row>
    <row r="32" spans="1:14" ht="27.75" customHeight="1">
      <c r="A32" s="509"/>
      <c r="C32" s="494">
        <v>3.1</v>
      </c>
      <c r="D32" s="495"/>
      <c r="E32" s="496"/>
      <c r="F32" s="487"/>
      <c r="G32" s="487" t="str">
        <f>IF(OR(D32="",E32="",F32=""),"",IF(C32&lt;&gt;"",IF(ISERROR(VLOOKUP($A$10,[1]POA!$A$2:$D$25,2,0)),"",VLOOKUP($A$10,[1]POA!$A$2:$D$25,2,0)),""))</f>
        <v/>
      </c>
      <c r="H32" s="497" t="str">
        <f>IF(OR(D32="",E32="",F32=""),"",IF(C32&lt;&gt;"",F32/(G32*E32),""))</f>
        <v/>
      </c>
      <c r="I32" s="498" t="str">
        <f>IF(OR(C32="",D32="",E32=""),"",IF(AND(H32&gt;0,H32&lt;=Experiencia1),[1]Puntajes!$D$4,IF(AND(H32&gt;Experiencia1,H32&lt;=Experiencia2),[1]Puntajes!$D$5,IF(AND(H32&gt;Experiencia2,H32&lt;=Experiencia3),[1]Puntajes!$D$6,IF(H32&gt;Experiencia3,[1]Puntajes!$D$7,0)))))</f>
        <v/>
      </c>
      <c r="K32" s="490"/>
      <c r="L32" s="491"/>
      <c r="M32" s="492"/>
      <c r="N32" s="492"/>
    </row>
    <row r="33" spans="3:14" ht="25.5" customHeight="1" thickBot="1">
      <c r="C33" s="494">
        <v>3.2</v>
      </c>
      <c r="D33" s="495"/>
      <c r="E33" s="496"/>
      <c r="F33" s="487"/>
      <c r="G33" s="487" t="str">
        <f>IF(OR(D33="",E33="",F33=""),"",IF(C33&lt;&gt;"",IF(ISERROR(VLOOKUP($A$10,[1]POA!$A$2:$D$25,2,0)),"",VLOOKUP($A$10,[1]POA!$A$2:$D$25,2,0)),""))</f>
        <v/>
      </c>
      <c r="H33" s="497" t="str">
        <f>IF(OR(D33="",E33="",F33=""),"",IF(C33&lt;&gt;"",F33/(G33*E33),""))</f>
        <v/>
      </c>
      <c r="I33" s="498" t="str">
        <f>IF(OR(C33="",D33="",E33=""),"",IF(AND(H33&gt;0,H33&lt;=Experiencia1),[1]Puntajes!$D$4,IF(AND(H33&gt;Experiencia1,H33&lt;=Experiencia2),[1]Puntajes!$D$5,IF(AND(H33&gt;Experiencia2,H33&lt;=Experiencia3),[1]Puntajes!$D$6,IF(H33&gt;Experiencia3,[1]Puntajes!$D$7,0)))))</f>
        <v/>
      </c>
      <c r="K33" s="490"/>
      <c r="L33" s="491"/>
      <c r="M33" s="492"/>
      <c r="N33" s="492"/>
    </row>
    <row r="34" spans="3:14" ht="14.4" hidden="1" thickBot="1">
      <c r="C34" s="494"/>
      <c r="D34" s="495" t="str">
        <f>IF(ISERROR(VLOOKUP(C34,'[1]Cap Financiera y Organizacional'!$A$12:$X$62743,2,0)),"",VLOOKUP(C34,'[1]Cap Financiera y Organizacional'!$A$12:$X$3603,2,0))</f>
        <v/>
      </c>
      <c r="E34" s="496"/>
      <c r="F34" s="487">
        <v>0</v>
      </c>
      <c r="G34" s="487" t="str">
        <f>IF(OR(D34="",E34="",F34=""),"",IF(C34&lt;&gt;"",IF(ISERROR(VLOOKUP($A$10,[1]POA!$A$2:$D$25,2,0)),"",VLOOKUP($A$10,[1]POA!$A$2:$D$25,2,0)),""))</f>
        <v/>
      </c>
      <c r="H34" s="497" t="str">
        <f t="shared" ref="H34:H41" si="2">IF(OR(D34="",E34="",F34=""),"",IF(C34&lt;&gt;"",F34/(G34*E34),""))</f>
        <v/>
      </c>
      <c r="I34" s="498" t="str">
        <f>IF(OR(C34="",D34="",E34=""),"",IF(AND(H34&gt;0,H34&lt;=Experiencia1),[1]Puntajes!$D$4,IF(AND(H34&gt;Experiencia1,H34&lt;=Experiencia2),[1]Puntajes!$D$5,IF(AND(H34&gt;Experiencia2,H34&lt;=Experiencia3),[1]Puntajes!$D$6,IF(H34&gt;Experiencia3,[1]Puntajes!$D$7,0)))))</f>
        <v/>
      </c>
      <c r="K34" s="490"/>
      <c r="L34" s="491"/>
      <c r="M34" s="492"/>
      <c r="N34" s="492"/>
    </row>
    <row r="35" spans="3:14" ht="14.4" hidden="1" thickBot="1">
      <c r="C35" s="494"/>
      <c r="D35" s="495" t="str">
        <f>IF(ISERROR(VLOOKUP(C35,'[1]Cap Financiera y Organizacional'!$A$12:$X$62743,2,0)),"",VLOOKUP(C35,'[1]Cap Financiera y Organizacional'!$A$12:$X$3603,2,0))</f>
        <v/>
      </c>
      <c r="E35" s="496"/>
      <c r="F35" s="487"/>
      <c r="G35" s="487" t="str">
        <f>IF(OR(D35="",E35="",F35=""),"",IF(C35&lt;&gt;"",IF(ISERROR(VLOOKUP($A$10,[1]POA!$A$2:$D$25,2,0)),"",VLOOKUP($A$10,[1]POA!$A$2:$D$25,2,0)),""))</f>
        <v/>
      </c>
      <c r="H35" s="497" t="str">
        <f t="shared" si="2"/>
        <v/>
      </c>
      <c r="I35" s="498" t="str">
        <f>IF(OR(C35="",D35="",E35=""),"",IF(AND(H35&gt;0,H35&lt;=Experiencia1),[1]Puntajes!$D$4,IF(AND(H35&gt;Experiencia1,H35&lt;=Experiencia2),[1]Puntajes!$D$5,IF(AND(H35&gt;Experiencia2,H35&lt;=Experiencia3),[1]Puntajes!$D$6,IF(H35&gt;Experiencia3,[1]Puntajes!$D$7,0)))))</f>
        <v/>
      </c>
      <c r="K35" s="490"/>
      <c r="L35" s="491"/>
      <c r="M35" s="492"/>
      <c r="N35" s="492"/>
    </row>
    <row r="36" spans="3:14" ht="14.4" hidden="1" thickBot="1">
      <c r="C36" s="494"/>
      <c r="D36" s="495" t="str">
        <f>IF(ISERROR(VLOOKUP(C36,'[1]Cap Financiera y Organizacional'!$A$12:$X$62743,2,0)),"",VLOOKUP(C36,'[1]Cap Financiera y Organizacional'!$A$12:$X$3603,2,0))</f>
        <v/>
      </c>
      <c r="E36" s="496"/>
      <c r="F36" s="487"/>
      <c r="G36" s="487" t="str">
        <f>IF(OR(D36="",E36="",F36=""),"",IF(C36&lt;&gt;"",IF(ISERROR(VLOOKUP($A$10,[1]POA!$A$2:$D$25,2,0)),"",VLOOKUP($A$10,[1]POA!$A$2:$D$25,2,0)),""))</f>
        <v/>
      </c>
      <c r="H36" s="497" t="str">
        <f t="shared" si="2"/>
        <v/>
      </c>
      <c r="I36" s="498" t="str">
        <f>IF(OR(C36="",D36="",E36=""),"",IF(AND(H36&gt;0,H36&lt;=Experiencia1),[1]Puntajes!$D$4,IF(AND(H36&gt;Experiencia1,H36&lt;=Experiencia2),[1]Puntajes!$D$5,IF(AND(H36&gt;Experiencia2,H36&lt;=Experiencia3),[1]Puntajes!$D$6,IF(H36&gt;Experiencia3,[1]Puntajes!$D$7,0)))))</f>
        <v/>
      </c>
      <c r="K36" s="490"/>
      <c r="L36" s="491"/>
      <c r="M36" s="492"/>
      <c r="N36" s="492"/>
    </row>
    <row r="37" spans="3:14" ht="14.4" hidden="1" thickBot="1">
      <c r="C37" s="494"/>
      <c r="D37" s="495" t="str">
        <f>IF(ISERROR(VLOOKUP(C37,'[1]Cap Financiera y Organizacional'!$A$12:$X$62743,2,0)),"",VLOOKUP(C37,'[1]Cap Financiera y Organizacional'!$A$12:$X$3603,2,0))</f>
        <v/>
      </c>
      <c r="E37" s="496"/>
      <c r="F37" s="487"/>
      <c r="G37" s="487" t="str">
        <f>IF(OR(D37="",E37="",F37=""),"",IF(C37&lt;&gt;"",IF(ISERROR(VLOOKUP($A$10,[1]POA!$A$2:$D$25,2,0)),"",VLOOKUP($A$10,[1]POA!$A$2:$D$25,2,0)),""))</f>
        <v/>
      </c>
      <c r="H37" s="497" t="str">
        <f t="shared" si="2"/>
        <v/>
      </c>
      <c r="I37" s="498" t="str">
        <f>IF(OR(C37="",D37="",E37=""),"",IF(AND(H37&gt;0,H37&lt;=Experiencia1),[1]Puntajes!$D$4,IF(AND(H37&gt;Experiencia1,H37&lt;=Experiencia2),[1]Puntajes!$D$5,IF(AND(H37&gt;Experiencia2,H37&lt;=Experiencia3),[1]Puntajes!$D$6,IF(H37&gt;Experiencia3,[1]Puntajes!$D$7,0)))))</f>
        <v/>
      </c>
      <c r="K37" s="490"/>
      <c r="L37" s="491"/>
      <c r="M37" s="492"/>
      <c r="N37" s="492"/>
    </row>
    <row r="38" spans="3:14" ht="14.4" hidden="1" thickBot="1">
      <c r="C38" s="494"/>
      <c r="D38" s="495" t="str">
        <f>IF(ISERROR(VLOOKUP(C38,'[1]Cap Financiera y Organizacional'!$A$12:$X$62743,2,0)),"",VLOOKUP(C38,'[1]Cap Financiera y Organizacional'!$A$12:$X$3603,2,0))</f>
        <v/>
      </c>
      <c r="E38" s="496"/>
      <c r="F38" s="487"/>
      <c r="G38" s="487" t="str">
        <f>IF(OR(D38="",E38="",F38=""),"",IF(C38&lt;&gt;"",IF(ISERROR(VLOOKUP($A$10,[1]POA!$A$2:$D$25,2,0)),"",VLOOKUP($A$10,[1]POA!$A$2:$D$25,2,0)),""))</f>
        <v/>
      </c>
      <c r="H38" s="497" t="str">
        <f t="shared" si="2"/>
        <v/>
      </c>
      <c r="I38" s="498" t="str">
        <f>IF(OR(C38="",D38="",E38=""),"",IF(AND(H38&gt;0,H38&lt;=Experiencia1),[1]Puntajes!$D$4,IF(AND(H38&gt;Experiencia1,H38&lt;=Experiencia2),[1]Puntajes!$D$5,IF(AND(H38&gt;Experiencia2,H38&lt;=Experiencia3),[1]Puntajes!$D$6,IF(H38&gt;Experiencia3,[1]Puntajes!$D$7,0)))))</f>
        <v/>
      </c>
      <c r="K38" s="490"/>
      <c r="L38" s="491"/>
      <c r="M38" s="492"/>
      <c r="N38" s="492"/>
    </row>
    <row r="39" spans="3:14" ht="14.4" hidden="1" thickBot="1">
      <c r="C39" s="494"/>
      <c r="D39" s="495" t="str">
        <f>IF(ISERROR(VLOOKUP(C39,'[1]Cap Financiera y Organizacional'!$A$12:$X$62743,2,0)),"",VLOOKUP(C39,'[1]Cap Financiera y Organizacional'!$A$12:$X$3603,2,0))</f>
        <v/>
      </c>
      <c r="E39" s="496"/>
      <c r="F39" s="487"/>
      <c r="G39" s="487" t="str">
        <f>IF(OR(D39="",E39="",F39=""),"",IF(C39&lt;&gt;"",IF(ISERROR(VLOOKUP($A$10,[1]POA!$A$2:$D$25,2,0)),"",VLOOKUP($A$10,[1]POA!$A$2:$D$25,2,0)),""))</f>
        <v/>
      </c>
      <c r="H39" s="497" t="str">
        <f t="shared" si="2"/>
        <v/>
      </c>
      <c r="I39" s="498" t="str">
        <f>IF(OR(C39="",D39="",E39=""),"",IF(AND(H39&gt;0,H39&lt;=Experiencia1),[1]Puntajes!$D$4,IF(AND(H39&gt;Experiencia1,H39&lt;=Experiencia2),[1]Puntajes!$D$5,IF(AND(H39&gt;Experiencia2,H39&lt;=Experiencia3),[1]Puntajes!$D$6,IF(H39&gt;Experiencia3,[1]Puntajes!$D$7,0)))))</f>
        <v/>
      </c>
      <c r="K39" s="490"/>
      <c r="L39" s="491"/>
      <c r="M39" s="492"/>
      <c r="N39" s="492"/>
    </row>
    <row r="40" spans="3:14" ht="14.4" hidden="1" thickBot="1">
      <c r="C40" s="494"/>
      <c r="D40" s="495" t="str">
        <f>IF(ISERROR(VLOOKUP(C40,'[1]Cap Financiera y Organizacional'!$A$12:$X$62743,2,0)),"",VLOOKUP(C40,'[1]Cap Financiera y Organizacional'!$A$12:$X$3603,2,0))</f>
        <v/>
      </c>
      <c r="E40" s="496"/>
      <c r="F40" s="487"/>
      <c r="G40" s="487" t="str">
        <f>IF(OR(D40="",E40="",F40=""),"",IF(C40&lt;&gt;"",IF(ISERROR(VLOOKUP($A$10,[1]POA!$A$2:$D$25,2,0)),"",VLOOKUP($A$10,[1]POA!$A$2:$D$25,2,0)),""))</f>
        <v/>
      </c>
      <c r="H40" s="497" t="str">
        <f t="shared" si="2"/>
        <v/>
      </c>
      <c r="I40" s="498" t="str">
        <f>IF(OR(C40="",D40="",E40=""),"",IF(AND(H40&gt;0,H40&lt;=Experiencia1),[1]Puntajes!$D$4,IF(AND(H40&gt;Experiencia1,H40&lt;=Experiencia2),[1]Puntajes!$D$5,IF(AND(H40&gt;Experiencia2,H40&lt;=Experiencia3),[1]Puntajes!$D$6,IF(H40&gt;Experiencia3,[1]Puntajes!$D$7,0)))))</f>
        <v/>
      </c>
      <c r="K40" s="490"/>
      <c r="L40" s="491"/>
      <c r="M40" s="492"/>
      <c r="N40" s="492"/>
    </row>
    <row r="41" spans="3:14" ht="14.4" hidden="1" thickBot="1">
      <c r="C41" s="494"/>
      <c r="D41" s="499" t="str">
        <f>IF(ISERROR(VLOOKUP(C41,'[1]Cap Financiera y Organizacional'!$A$12:$X$62743,2,0)),"",VLOOKUP(C41,'[1]Cap Financiera y Organizacional'!$A$12:$X$3603,2,0))</f>
        <v/>
      </c>
      <c r="E41" s="496"/>
      <c r="F41" s="487"/>
      <c r="G41" s="500" t="str">
        <f>IF(OR(D41="",E41="",F41=""),"",IF(C41&lt;&gt;"",IF(ISERROR(VLOOKUP($A$10,[1]POA!$A$2:$D$25,2,0)),"",VLOOKUP($A$10,[1]POA!$A$2:$D$25,2,0)),""))</f>
        <v/>
      </c>
      <c r="H41" s="497" t="str">
        <f t="shared" si="2"/>
        <v/>
      </c>
      <c r="I41" s="498" t="str">
        <f>IF(OR(C41="",D41="",E41=""),"",IF(AND(H41&gt;0,H41&lt;=Experiencia1),[1]Puntajes!$D$4,IF(AND(H41&gt;Experiencia1,H41&lt;=Experiencia2),[1]Puntajes!$D$5,IF(AND(H41&gt;Experiencia2,H41&lt;=Experiencia3),[1]Puntajes!$D$6,IF(H41&gt;Experiencia3,[1]Puntajes!$D$7,0)))))</f>
        <v/>
      </c>
      <c r="K41" s="490"/>
      <c r="L41" s="491"/>
      <c r="M41" s="492"/>
      <c r="N41" s="492"/>
    </row>
    <row r="42" spans="3:14" ht="34.5" customHeight="1">
      <c r="C42" s="483">
        <v>4</v>
      </c>
      <c r="D42" s="484"/>
      <c r="E42" s="485">
        <f>+E43+E44</f>
        <v>0</v>
      </c>
      <c r="F42" s="486"/>
      <c r="G42" s="503" t="str">
        <f>IF(OR(D42="",E42="",F42=""),"",IF(C42&lt;&gt;"",IF(ISERROR(VLOOKUP($A$10,[1]POA!$A$2:$D$25,2,0)),"",VLOOKUP($A$10,[1]POA!$A$2:$D$25,2,0)),""))</f>
        <v/>
      </c>
      <c r="H42" s="507" t="str">
        <f>IF(OR(D42="",E42="",F42=""),"",IF(C43="",IF(C42&lt;&gt;"",F42/G42,""),""))</f>
        <v/>
      </c>
      <c r="I42" s="508" t="str">
        <f>IF(C43="",IF(F42="","",IF(AND(H42&gt;0,H42&lt;=Experiencia1),[3]Puntajes!$D$4,IF(AND(H42&gt;Experiencia1,H42&lt;=Experiencia2),[3]Puntajes!$D$5,IF(AND(H42&gt;Experiencia2,H42&lt;=Experiencia3),[3]Puntajes!$D$6,IF(H42&gt;Experiencia3,[3]Puntajes!$D$7,0))))),"")</f>
        <v/>
      </c>
      <c r="K42" s="490"/>
      <c r="L42" s="491"/>
      <c r="M42" s="492"/>
      <c r="N42" s="492"/>
    </row>
    <row r="43" spans="3:14" ht="13.8">
      <c r="C43" s="494">
        <v>4.0999999999999996</v>
      </c>
      <c r="D43" s="495"/>
      <c r="E43" s="496"/>
      <c r="F43" s="487"/>
      <c r="G43" s="487" t="str">
        <f>IF(OR(D43="",E43="",F43=""),"",IF(C43&lt;&gt;"",IF(ISERROR(VLOOKUP($A$10,[1]POA!$A$2:$D$25,2,0)),"",VLOOKUP($A$10,[1]POA!$A$2:$D$25,2,0)),""))</f>
        <v/>
      </c>
      <c r="H43" s="488" t="str">
        <f>IF(OR(D43="",E43="",F43=""),"",IF(C43&lt;&gt;"",F43/(G43*E43),""))</f>
        <v/>
      </c>
      <c r="I43" s="498" t="str">
        <f>IF(OR(C43="",D43="",E43=""),"",IF(AND(H43&gt;0,H43&lt;=Experiencia1),[1]Puntajes!$D$4,IF(AND(H43&gt;Experiencia1,H43&lt;=Experiencia2),[1]Puntajes!$D$5,IF(AND(H43&gt;Experiencia2,H43&lt;=Experiencia3),[1]Puntajes!$D$6,IF(H43&gt;Experiencia3,[1]Puntajes!$D$7,0)))))</f>
        <v/>
      </c>
    </row>
    <row r="44" spans="3:14" ht="14.4" thickBot="1">
      <c r="C44" s="494"/>
      <c r="D44" s="495" t="str">
        <f>IF(ISERROR(VLOOKUP(C44,'[1]Cap Financiera y Organizacional'!$A$12:$X$62743,2,0)),"",VLOOKUP(C44,'[1]Cap Financiera y Organizacional'!$A$12:$X$3603,2,0))</f>
        <v/>
      </c>
      <c r="E44" s="496"/>
      <c r="F44" s="487"/>
      <c r="G44" s="487" t="str">
        <f>IF(OR(D44="",E44="",F44=""),"",IF(C44&lt;&gt;"",IF(ISERROR(VLOOKUP($A$10,[1]POA!$A$2:$D$25,2,0)),"",VLOOKUP($A$10,[1]POA!$A$2:$D$25,2,0)),""))</f>
        <v/>
      </c>
      <c r="H44" s="488" t="str">
        <f>IF(OR(D44="",E44="",F44=""),"",IF(C44&lt;&gt;"",F44/(G44*E44),""))</f>
        <v/>
      </c>
      <c r="I44" s="489"/>
    </row>
    <row r="45" spans="3:14" ht="27" customHeight="1">
      <c r="C45" s="483">
        <v>5</v>
      </c>
      <c r="D45" s="484">
        <f>IF(ISERROR(VLOOKUP(C45,'[1]Cap Financiera y Organizacional'!$A$12:$X$62743,2,0)),"",VLOOKUP(C45,'[1]Cap Financiera y Organizacional'!$A$12:$X$3603,2,0))</f>
        <v>0</v>
      </c>
      <c r="E45" s="485">
        <f>+E46+E47</f>
        <v>0</v>
      </c>
      <c r="F45" s="486"/>
      <c r="G45" s="506" t="str">
        <f>IF(OR(D45="",E45="",F45=""),"",IF(C46="",IF(C45&lt;&gt;"",IF(ISERROR(VLOOKUP($A$10,[3]POA!$A$2:$D$25,2,0)),"",VLOOKUP($A$10,[3]POA!$A$2:$D$25,2,0)),""),""))</f>
        <v/>
      </c>
      <c r="H45" s="507" t="str">
        <f>IF(OR(D45="",E45="",F45=""),"",IF(C46="",IF(C45&lt;&gt;"",F45/G45,""),""))</f>
        <v/>
      </c>
      <c r="I45" s="508" t="str">
        <f>IF(C46="",IF(F45="","",IF(AND(H45&gt;0,H45&lt;=Experiencia1),[3]Puntajes!$D$4,IF(AND(H45&gt;Experiencia1,H45&lt;=Experiencia2),[3]Puntajes!$D$5,IF(AND(H45&gt;Experiencia2,H45&lt;=Experiencia3),[3]Puntajes!$D$6,IF(H45&gt;Experiencia3,[3]Puntajes!$D$7,0))))),"")</f>
        <v/>
      </c>
    </row>
    <row r="46" spans="3:14" ht="28.5" customHeight="1">
      <c r="C46" s="494">
        <v>5.0999999999999996</v>
      </c>
      <c r="D46" s="495">
        <f>IF(ISERROR(VLOOKUP(C46,'[1]Cap Financiera y Organizacional'!$A$12:$X$62743,2,0)),"",VLOOKUP(C46,'[1]Cap Financiera y Organizacional'!$A$12:$X$3603,2,0))</f>
        <v>0</v>
      </c>
      <c r="E46" s="496"/>
      <c r="F46" s="487"/>
      <c r="G46" s="487" t="str">
        <f>IF(OR(D46="",E46="",F46=""),"",IF(C46&lt;&gt;"",IF(ISERROR(VLOOKUP($A$10,[1]POA!$A$2:$D$25,2,0)),"",VLOOKUP($A$10,[1]POA!$A$2:$D$25,2,0)),""))</f>
        <v/>
      </c>
      <c r="H46" s="497" t="str">
        <f>IF(OR(D46="",E46="",F46=""),"",IF(C46&lt;&gt;"",F46/(G46*E46),""))</f>
        <v/>
      </c>
      <c r="I46" s="498" t="str">
        <f>IF(OR(C46="",D46="",E46=""),"",IF(AND(H46&gt;0,H46&lt;=Experiencia1),[1]Puntajes!$D$4,IF(AND(H46&gt;Experiencia1,H46&lt;=Experiencia2),[1]Puntajes!$D$5,IF(AND(H46&gt;Experiencia2,H46&lt;=Experiencia3),[1]Puntajes!$D$6,IF(H46&gt;Experiencia3,[1]Puntajes!$D$7,0)))))</f>
        <v/>
      </c>
      <c r="J46" s="510"/>
    </row>
    <row r="47" spans="3:14" ht="14.4" thickBot="1">
      <c r="C47" s="494"/>
      <c r="D47" s="495" t="str">
        <f>IF(ISERROR(VLOOKUP(C47,'[1]Cap Financiera y Organizacional'!$A$12:$X$62743,2,0)),"",VLOOKUP(C47,'[1]Cap Financiera y Organizacional'!$A$12:$X$3603,2,0))</f>
        <v/>
      </c>
      <c r="E47" s="496"/>
      <c r="F47" s="487"/>
      <c r="G47" s="487" t="str">
        <f>IF(OR(D47="",E47="",F47=""),"",IF(C47&lt;&gt;"",IF(ISERROR(VLOOKUP($A$10,[1]POA!$A$2:$D$25,2,0)),"",VLOOKUP($A$10,[1]POA!$A$2:$D$25,2,0)),""))</f>
        <v/>
      </c>
      <c r="H47" s="497" t="str">
        <f>IF(OR(D47="",E47="",F47=""),"",IF(C47&lt;&gt;"",F47/(G47*E47),""))</f>
        <v/>
      </c>
      <c r="I47" s="498"/>
    </row>
    <row r="48" spans="3:14" ht="30" customHeight="1">
      <c r="C48" s="483">
        <v>6</v>
      </c>
      <c r="D48" s="484">
        <f>IF(ISERROR(VLOOKUP(C48,'[1]Cap Financiera y Organizacional'!$A$12:$X$62743,2,0)),"",VLOOKUP(C48,'[1]Cap Financiera y Organizacional'!$A$12:$X$3603,2,0))</f>
        <v>0</v>
      </c>
      <c r="E48" s="485">
        <f>+E49+E50</f>
        <v>0</v>
      </c>
      <c r="F48" s="486"/>
      <c r="G48" s="506" t="str">
        <f>IF(OR(D48="",E48="",F48=""),"",IF(C49="",IF(C48&lt;&gt;"",IF(ISERROR(VLOOKUP($A$10,[3]POA!$A$2:$D$25,2,0)),"",VLOOKUP($A$10,[3]POA!$A$2:$D$25,2,0)),""),""))</f>
        <v/>
      </c>
      <c r="H48" s="507" t="str">
        <f>IF(OR(D48="",E48="",F48=""),"",IF(C49="",IF(C48&lt;&gt;"",F48/G48,""),""))</f>
        <v/>
      </c>
      <c r="I48" s="508" t="str">
        <f>IF(C49="",IF(F48="","",IF(AND(H48&gt;0,H48&lt;=Experiencia1),[3]Puntajes!$D$4,IF(AND(H48&gt;Experiencia1,H48&lt;=Experiencia2),[3]Puntajes!$D$5,IF(AND(H48&gt;Experiencia2,H48&lt;=Experiencia3),[3]Puntajes!$D$6,IF(H48&gt;Experiencia3,[3]Puntajes!$D$7,0))))),"")</f>
        <v/>
      </c>
      <c r="J48" s="495" t="str">
        <f>IF(ISERROR(VLOOKUP(I48,'[1]Cap Financiera y Organizacional'!$A$12:$X$62743,2,0)),"",VLOOKUP(I48,'[1]Cap Financiera y Organizacional'!$A$12:$X$3603,2,0))</f>
        <v/>
      </c>
    </row>
    <row r="49" spans="1:9" ht="30" customHeight="1">
      <c r="A49" s="509"/>
      <c r="C49" s="494">
        <v>6.1</v>
      </c>
      <c r="D49" s="495">
        <f>IF(ISERROR(VLOOKUP(C49,'[1]Cap Financiera y Organizacional'!$A$12:$X$62743,2,0)),"",VLOOKUP(C49,'[1]Cap Financiera y Organizacional'!$A$12:$X$3603,2,0))</f>
        <v>0</v>
      </c>
      <c r="E49" s="496"/>
      <c r="F49" s="487"/>
      <c r="G49" s="487" t="str">
        <f>IF(OR(D49="",E49="",F49=""),"",IF(C49&lt;&gt;"",IF(ISERROR(VLOOKUP($A$10,[1]POA!$A$2:$D$25,2,0)),"",VLOOKUP($A$10,[1]POA!$A$2:$D$25,2,0)),""))</f>
        <v/>
      </c>
      <c r="H49" s="488" t="str">
        <f>IF(OR(D49="",E49="",F49=""),"",IF(C49&lt;&gt;"",F49/(G49*E49),""))</f>
        <v/>
      </c>
      <c r="I49" s="489" t="str">
        <f>IF(OR(C49="",D49="",E49=""),"",IF(AND(H49&gt;0,H49&lt;=Experiencia1),[1]Puntajes!$D$4,IF(AND(H49&gt;Experiencia1,H49&lt;=Experiencia2),[1]Puntajes!$D$5,IF(AND(H49&gt;Experiencia2,H49&lt;=Experiencia3),[1]Puntajes!$D$6,IF(H49&gt;Experiencia3,[1]Puntajes!$D$7,0)))))</f>
        <v/>
      </c>
    </row>
    <row r="50" spans="1:9" ht="26.25" customHeight="1" thickBot="1">
      <c r="A50" s="509"/>
      <c r="C50" s="494"/>
      <c r="D50" s="495" t="str">
        <f>IF(ISERROR(VLOOKUP(C50,'[1]Cap Financiera y Organizacional'!$A$12:$X$62743,2,0)),"",VLOOKUP(C50,'[1]Cap Financiera y Organizacional'!$A$12:$X$3603,2,0))</f>
        <v/>
      </c>
      <c r="E50" s="496"/>
      <c r="F50" s="487"/>
      <c r="G50" s="487" t="str">
        <f>IF(OR(D50="",E50="",F50=""),"",IF(C50&lt;&gt;"",IF(ISERROR(VLOOKUP($A$10,[1]POA!$A$2:$D$25,2,0)),"",VLOOKUP($A$10,[1]POA!$A$2:$D$25,2,0)),""))</f>
        <v/>
      </c>
      <c r="H50" s="488" t="str">
        <f>IF(OR(D50="",E50="",F50=""),"",IF(C50&lt;&gt;"",F50/(G50*E50),""))</f>
        <v/>
      </c>
      <c r="I50" s="489" t="str">
        <f>IF(OR(C50="",D50="",E50=""),"",IF(AND(H50&gt;0,H50&lt;=Experiencia1),[1]Puntajes!$D$4,IF(AND(H50&gt;Experiencia1,H50&lt;=Experiencia2),[1]Puntajes!$D$5,IF(AND(H50&gt;Experiencia2,H50&lt;=Experiencia3),[1]Puntajes!$D$6,IF(H50&gt;Experiencia3,[1]Puntajes!$D$7,0)))))</f>
        <v/>
      </c>
    </row>
    <row r="51" spans="1:9" ht="24.75" customHeight="1">
      <c r="C51" s="483">
        <v>7</v>
      </c>
      <c r="D51" s="484">
        <f>IF(ISERROR(VLOOKUP(C51,'[1]Cap Financiera y Organizacional'!$A$12:$X$62743,2,0)),"",VLOOKUP(C51,'[1]Cap Financiera y Organizacional'!$A$12:$X$3603,2,0))</f>
        <v>0</v>
      </c>
      <c r="E51" s="485">
        <f>+E52+E53</f>
        <v>0</v>
      </c>
      <c r="F51" s="486"/>
      <c r="G51" s="506" t="str">
        <f>IF(OR(D51="",E51="",F51=""),"",IF(C52="",IF(C51&lt;&gt;"",IF(ISERROR(VLOOKUP($A$10,[3]POA!$A$2:$D$25,2,0)),"",VLOOKUP($A$10,[3]POA!$A$2:$D$25,2,0)),""),""))</f>
        <v/>
      </c>
      <c r="H51" s="507" t="str">
        <f>IF(OR(D51="",E51="",F51=""),"",IF(C52="",IF(C51&lt;&gt;"",F51/G51,""),""))</f>
        <v/>
      </c>
      <c r="I51" s="508" t="str">
        <f>IF(C52="",IF(F51="","",IF(AND(H51&gt;0,H51&lt;=Experiencia1),[3]Puntajes!$D$4,IF(AND(H51&gt;Experiencia1,H51&lt;=Experiencia2),[3]Puntajes!$D$5,IF(AND(H51&gt;Experiencia2,H51&lt;=Experiencia3),[3]Puntajes!$D$6,IF(H51&gt;Experiencia3,[3]Puntajes!$D$7,0))))),"")</f>
        <v/>
      </c>
    </row>
    <row r="52" spans="1:9" ht="24.75" customHeight="1">
      <c r="A52" s="509"/>
      <c r="C52" s="494">
        <v>7.1</v>
      </c>
      <c r="D52" s="495">
        <f>IF(ISERROR(VLOOKUP(C52,'[1]Cap Financiera y Organizacional'!$A$12:$X$62743,2,0)),"",VLOOKUP(C52,'[1]Cap Financiera y Organizacional'!$A$12:$X$3603,2,0))</f>
        <v>0</v>
      </c>
      <c r="E52" s="496"/>
      <c r="F52" s="487"/>
      <c r="G52" s="487" t="str">
        <f>IF(OR(D52="",E52="",F52=""),"",IF(C52&lt;&gt;"",IF(ISERROR(VLOOKUP($A$10,[1]POA!$A$2:$D$25,2,0)),"",VLOOKUP($A$10,[1]POA!$A$2:$D$25,2,0)),""))</f>
        <v/>
      </c>
      <c r="H52" s="488" t="str">
        <f>IF(OR(D52="",E52="",F52=""),"",IF(C52&lt;&gt;"",F52/(G52*E52),""))</f>
        <v/>
      </c>
      <c r="I52" s="489" t="str">
        <f>IF(OR(C52="",D52="",E52=""),"",IF(AND(H52&gt;0,H52&lt;=Experiencia1),[1]Puntajes!$D$4,IF(AND(H52&gt;Experiencia1,H52&lt;=Experiencia2),[1]Puntajes!$D$5,IF(AND(H52&gt;Experiencia2,H52&lt;=Experiencia3),[1]Puntajes!$D$6,IF(H52&gt;Experiencia3,[1]Puntajes!$D$7,0)))))</f>
        <v/>
      </c>
    </row>
    <row r="53" spans="1:9" ht="24.75" customHeight="1" thickBot="1">
      <c r="A53" s="509"/>
      <c r="C53" s="494"/>
      <c r="D53" s="495" t="str">
        <f>IF(ISERROR(VLOOKUP(C53,'[1]Cap Financiera y Organizacional'!$A$12:$X$62743,2,0)),"",VLOOKUP(C53,'[1]Cap Financiera y Organizacional'!$A$12:$X$3603,2,0))</f>
        <v/>
      </c>
      <c r="E53" s="496"/>
      <c r="F53" s="487"/>
      <c r="G53" s="487" t="str">
        <f>IF(OR(D53="",E53="",F53=""),"",IF(C53&lt;&gt;"",IF(ISERROR(VLOOKUP($A$10,[1]POA!$A$2:$D$25,2,0)),"",VLOOKUP($A$10,[1]POA!$A$2:$D$25,2,0)),""))</f>
        <v/>
      </c>
      <c r="H53" s="497" t="str">
        <f>IF(OR(D53="",E53="",F53=""),"",IF(C53&lt;&gt;"",F53/(G53*E53),""))</f>
        <v/>
      </c>
      <c r="I53" s="498" t="str">
        <f>IF(OR(C53="",D53="",E53=""),"",IF(AND(H53&gt;0,H53&lt;=Experiencia1),[1]Puntajes!$D$4,IF(AND(H53&gt;Experiencia1,H53&lt;=Experiencia2),[1]Puntajes!$D$5,IF(AND(H53&gt;Experiencia2,H53&lt;=Experiencia3),[1]Puntajes!$D$6,IF(H53&gt;Experiencia3,[1]Puntajes!$D$7,0)))))</f>
        <v/>
      </c>
    </row>
    <row r="54" spans="1:9" ht="35.25" customHeight="1">
      <c r="C54" s="483">
        <v>8</v>
      </c>
      <c r="D54" s="484">
        <f>IF(ISERROR(VLOOKUP(C54,'[1]Cap Financiera y Organizacional'!$A$12:$X$62743,2,0)),"",VLOOKUP(C54,'[1]Cap Financiera y Organizacional'!$A$12:$X$3603,2,0))</f>
        <v>0</v>
      </c>
      <c r="E54" s="485">
        <f>+E55+E56+E57</f>
        <v>0</v>
      </c>
      <c r="F54" s="486"/>
      <c r="G54" s="486" t="str">
        <f>IF(OR(D54="",E54="",F54=""),"",IF(C55="",IF(C54&lt;&gt;"",IF(ISERROR(VLOOKUP($A$10,[3]POA!$A$2:$D$25,2,0)),"",VLOOKUP($A$10,[3]POA!$A$2:$D$25,2,0)),""),""))</f>
        <v/>
      </c>
      <c r="H54" s="511" t="str">
        <f>IF(OR(D54="",E54="",F54=""),"",IF(C55="",IF(C54&lt;&gt;"",F54/G54,""),""))</f>
        <v/>
      </c>
      <c r="I54" s="512" t="str">
        <f>IF(C55="",IF(F54="","",IF(AND(H54&gt;0,H54&lt;=Experiencia1),[3]Puntajes!$D$4,IF(AND(H54&gt;Experiencia1,H54&lt;=Experiencia2),[3]Puntajes!$D$5,IF(AND(H54&gt;Experiencia2,H54&lt;=Experiencia3),[3]Puntajes!$D$6,IF(H54&gt;Experiencia3,[3]Puntajes!$D$7,0))))),"")</f>
        <v/>
      </c>
    </row>
    <row r="55" spans="1:9" ht="33" customHeight="1">
      <c r="C55" s="494">
        <v>8.1</v>
      </c>
      <c r="D55" s="495">
        <f>IF(ISERROR(VLOOKUP(C55,'[1]Cap Financiera y Organizacional'!$A$12:$X$62743,2,0)),"",VLOOKUP(C55,'[1]Cap Financiera y Organizacional'!$A$12:$X$3603,2,0))</f>
        <v>0</v>
      </c>
      <c r="E55" s="496"/>
      <c r="F55" s="487"/>
      <c r="G55" s="487" t="str">
        <f>IF(OR(D55="",E55="",F55=""),"",IF(C55&lt;&gt;"",IF(ISERROR(VLOOKUP($A$10,[1]POA!$A$2:$D$25,2,0)),"",VLOOKUP($A$10,[1]POA!$A$2:$D$25,2,0)),""))</f>
        <v/>
      </c>
      <c r="H55" s="497" t="str">
        <f>IF(OR(D55="",E55="",F55=""),"",IF(C55&lt;&gt;"",F55/(G55*E55),""))</f>
        <v/>
      </c>
      <c r="I55" s="498" t="str">
        <f>IF(OR(C55="",D55="",E55=""),"",IF(AND(H55&gt;0,H55&lt;=Experiencia1),[1]Puntajes!$D$4,IF(AND(H55&gt;Experiencia1,H55&lt;=Experiencia2),[1]Puntajes!$D$5,IF(AND(H55&gt;Experiencia2,H55&lt;=Experiencia3),[1]Puntajes!$D$6,IF(H55&gt;Experiencia3,[1]Puntajes!$D$7,0)))))</f>
        <v/>
      </c>
    </row>
    <row r="56" spans="1:9" ht="18.75" customHeight="1">
      <c r="C56" s="513"/>
      <c r="D56" s="514"/>
      <c r="E56" s="515"/>
      <c r="F56" s="516"/>
      <c r="G56" s="516"/>
      <c r="H56" s="497"/>
      <c r="I56" s="498"/>
    </row>
    <row r="57" spans="1:9" ht="13.8">
      <c r="C57" s="513"/>
      <c r="D57" s="517"/>
      <c r="E57" s="515"/>
      <c r="F57" s="516"/>
      <c r="G57" s="516"/>
      <c r="H57" s="497"/>
      <c r="I57" s="498"/>
    </row>
    <row r="58" spans="1:9" ht="13.8">
      <c r="C58" s="518"/>
      <c r="D58" s="517"/>
      <c r="E58" s="519"/>
      <c r="F58" s="519"/>
      <c r="G58" s="519"/>
      <c r="H58" s="520"/>
      <c r="I58" s="498"/>
    </row>
    <row r="59" spans="1:9" ht="13.8">
      <c r="C59" s="518"/>
      <c r="D59" s="517"/>
      <c r="E59" s="519"/>
      <c r="F59" s="519"/>
      <c r="G59" s="519"/>
      <c r="H59" s="520"/>
      <c r="I59" s="498"/>
    </row>
    <row r="60" spans="1:9" ht="13.8">
      <c r="C60" s="518"/>
      <c r="D60" s="517"/>
      <c r="E60" s="519"/>
      <c r="F60" s="519"/>
      <c r="G60" s="519"/>
      <c r="H60" s="520"/>
      <c r="I60" s="498"/>
    </row>
    <row r="61" spans="1:9" ht="13.8">
      <c r="C61" s="518"/>
      <c r="D61" s="517"/>
      <c r="E61" s="519"/>
      <c r="F61" s="519"/>
      <c r="G61" s="519"/>
      <c r="H61" s="520"/>
      <c r="I61" s="498"/>
    </row>
    <row r="62" spans="1:9" ht="13.8">
      <c r="C62" s="518"/>
      <c r="D62" s="517"/>
      <c r="E62" s="519"/>
      <c r="F62" s="519"/>
      <c r="G62" s="519"/>
      <c r="H62" s="520"/>
      <c r="I62" s="498"/>
    </row>
    <row r="63" spans="1:9" ht="13.8">
      <c r="C63" s="518"/>
      <c r="D63" s="517"/>
      <c r="E63" s="519"/>
      <c r="F63" s="519"/>
      <c r="G63" s="519"/>
      <c r="H63" s="520"/>
      <c r="I63" s="498"/>
    </row>
    <row r="64" spans="1:9" ht="14.4" thickBot="1">
      <c r="C64" s="521"/>
      <c r="D64" s="522"/>
      <c r="E64" s="523"/>
      <c r="F64" s="523"/>
      <c r="G64" s="523"/>
      <c r="H64" s="524"/>
      <c r="I64" s="502"/>
    </row>
    <row r="65" spans="3:9" ht="13.8">
      <c r="C65" s="483"/>
      <c r="D65" s="484"/>
      <c r="E65" s="485"/>
      <c r="F65" s="486"/>
      <c r="G65" s="486"/>
      <c r="H65" s="511"/>
      <c r="I65" s="512"/>
    </row>
    <row r="66" spans="3:9" ht="13.8">
      <c r="C66" s="513"/>
      <c r="D66" s="514"/>
      <c r="E66" s="515"/>
      <c r="F66" s="516"/>
      <c r="G66" s="516"/>
      <c r="H66" s="497"/>
      <c r="I66" s="498"/>
    </row>
    <row r="67" spans="3:9" ht="13.8">
      <c r="C67" s="513"/>
      <c r="D67" s="514"/>
      <c r="E67" s="515"/>
      <c r="F67" s="516"/>
      <c r="G67" s="516"/>
      <c r="H67" s="497"/>
      <c r="I67" s="498"/>
    </row>
    <row r="68" spans="3:9" ht="13.8">
      <c r="C68" s="513"/>
      <c r="D68" s="517"/>
      <c r="E68" s="515"/>
      <c r="F68" s="516"/>
      <c r="G68" s="516"/>
      <c r="H68" s="497"/>
      <c r="I68" s="498"/>
    </row>
    <row r="69" spans="3:9" ht="13.8">
      <c r="C69" s="518"/>
      <c r="D69" s="517"/>
      <c r="E69" s="519"/>
      <c r="F69" s="519"/>
      <c r="G69" s="519"/>
      <c r="H69" s="520"/>
      <c r="I69" s="498"/>
    </row>
    <row r="70" spans="3:9" ht="13.8">
      <c r="C70" s="518"/>
      <c r="D70" s="517"/>
      <c r="E70" s="519"/>
      <c r="F70" s="519"/>
      <c r="G70" s="519"/>
      <c r="H70" s="520"/>
      <c r="I70" s="498"/>
    </row>
    <row r="71" spans="3:9" ht="13.8">
      <c r="C71" s="518"/>
      <c r="D71" s="517"/>
      <c r="E71" s="519"/>
      <c r="F71" s="519"/>
      <c r="G71" s="519"/>
      <c r="H71" s="520"/>
      <c r="I71" s="498"/>
    </row>
    <row r="72" spans="3:9" ht="13.8">
      <c r="C72" s="518"/>
      <c r="D72" s="517"/>
      <c r="E72" s="519"/>
      <c r="F72" s="519"/>
      <c r="G72" s="519"/>
      <c r="H72" s="520"/>
      <c r="I72" s="498"/>
    </row>
    <row r="73" spans="3:9" ht="13.8">
      <c r="C73" s="518"/>
      <c r="D73" s="517"/>
      <c r="E73" s="519"/>
      <c r="F73" s="519"/>
      <c r="G73" s="519"/>
      <c r="H73" s="520"/>
      <c r="I73" s="498"/>
    </row>
    <row r="74" spans="3:9" ht="13.8">
      <c r="C74" s="518"/>
      <c r="D74" s="517"/>
      <c r="E74" s="519"/>
      <c r="F74" s="519"/>
      <c r="G74" s="519"/>
      <c r="H74" s="520"/>
      <c r="I74" s="498"/>
    </row>
    <row r="75" spans="3:9" ht="14.4" thickBot="1">
      <c r="C75" s="521"/>
      <c r="D75" s="522"/>
      <c r="E75" s="523"/>
      <c r="F75" s="523"/>
      <c r="G75" s="523"/>
      <c r="H75" s="524"/>
      <c r="I75" s="502"/>
    </row>
    <row r="76" spans="3:9" ht="13.8">
      <c r="C76" s="483"/>
      <c r="D76" s="484"/>
      <c r="E76" s="485"/>
      <c r="F76" s="486"/>
      <c r="G76" s="486"/>
      <c r="H76" s="511"/>
      <c r="I76" s="512"/>
    </row>
    <row r="77" spans="3:9" ht="13.8">
      <c r="C77" s="513"/>
      <c r="D77" s="514"/>
      <c r="E77" s="515"/>
      <c r="F77" s="516"/>
      <c r="G77" s="516"/>
      <c r="H77" s="497"/>
      <c r="I77" s="498"/>
    </row>
    <row r="78" spans="3:9" ht="13.8">
      <c r="C78" s="513"/>
      <c r="D78" s="514"/>
      <c r="E78" s="515"/>
      <c r="F78" s="516"/>
      <c r="G78" s="516"/>
      <c r="H78" s="497"/>
      <c r="I78" s="498"/>
    </row>
    <row r="79" spans="3:9" ht="13.8">
      <c r="C79" s="513"/>
      <c r="D79" s="517"/>
      <c r="E79" s="515"/>
      <c r="F79" s="516"/>
      <c r="G79" s="516"/>
      <c r="H79" s="497"/>
      <c r="I79" s="498"/>
    </row>
    <row r="80" spans="3:9" ht="13.8">
      <c r="C80" s="518"/>
      <c r="D80" s="517"/>
      <c r="E80" s="519"/>
      <c r="F80" s="519"/>
      <c r="G80" s="519"/>
      <c r="H80" s="520"/>
      <c r="I80" s="498"/>
    </row>
    <row r="81" spans="3:9" ht="13.8">
      <c r="C81" s="518"/>
      <c r="D81" s="517"/>
      <c r="E81" s="519"/>
      <c r="F81" s="519"/>
      <c r="G81" s="519"/>
      <c r="H81" s="520"/>
      <c r="I81" s="498"/>
    </row>
    <row r="82" spans="3:9" ht="13.8">
      <c r="C82" s="518"/>
      <c r="D82" s="517"/>
      <c r="E82" s="519"/>
      <c r="F82" s="519"/>
      <c r="G82" s="519"/>
      <c r="H82" s="520"/>
      <c r="I82" s="498"/>
    </row>
    <row r="83" spans="3:9" ht="13.8">
      <c r="C83" s="518"/>
      <c r="D83" s="517"/>
      <c r="E83" s="519"/>
      <c r="F83" s="519"/>
      <c r="G83" s="519"/>
      <c r="H83" s="520"/>
      <c r="I83" s="498"/>
    </row>
    <row r="84" spans="3:9" ht="13.8">
      <c r="C84" s="518"/>
      <c r="D84" s="517"/>
      <c r="E84" s="519"/>
      <c r="F84" s="519"/>
      <c r="G84" s="519"/>
      <c r="H84" s="520"/>
      <c r="I84" s="498"/>
    </row>
    <row r="85" spans="3:9" ht="13.8">
      <c r="C85" s="518"/>
      <c r="D85" s="517"/>
      <c r="E85" s="519"/>
      <c r="F85" s="519"/>
      <c r="G85" s="519"/>
      <c r="H85" s="520"/>
      <c r="I85" s="498"/>
    </row>
    <row r="86" spans="3:9" ht="14.4" thickBot="1">
      <c r="C86" s="521"/>
      <c r="D86" s="522"/>
      <c r="E86" s="523"/>
      <c r="F86" s="523"/>
      <c r="G86" s="523"/>
      <c r="H86" s="524"/>
      <c r="I86" s="502"/>
    </row>
    <row r="87" spans="3:9" ht="13.8">
      <c r="C87" s="525"/>
      <c r="D87" s="526" t="str">
        <f>IF(ISERROR(VLOOKUP(C87,'[3]Capacidad Financiera'!$B$12:$X$62720,2,0)),"",VLOOKUP(C87,'[3]Capacidad Financiera'!$B$12:$X$3580,2,0))</f>
        <v/>
      </c>
      <c r="E87" s="527" t="str">
        <f>IF(ISERROR(VLOOKUP(C87,'[3]Capacidad Financiera'!$B$12:$X$62720,3,0)),"",VLOOKUP(C87,'[3]Capacidad Financiera'!$B$12:$X$62720,3,0))</f>
        <v/>
      </c>
      <c r="F87" s="528"/>
      <c r="G87" s="528" t="str">
        <f>IF(OR(D87="",E87="",F87=""),"",IF(C88="",IF(C87&lt;&gt;"",IF(ISERROR(VLOOKUP($A$10,[3]POA!$A$2:$D$25,2,0)),"",VLOOKUP($A$10,[3]POA!$A$2:$D$25,2,0)),""),""))</f>
        <v/>
      </c>
      <c r="H87" s="529" t="str">
        <f>IF(OR(D87="",E87="",F87=""),"",IF(C88="",IF(C87&lt;&gt;"",F87/G87,""),""))</f>
        <v/>
      </c>
      <c r="I87" s="530" t="str">
        <f>IF(C88="",IF(F87="","",IF(AND(H87&gt;0,H87&lt;=Experiencia1),[3]Puntajes!$D$4,IF(AND(H87&gt;Experiencia1,H87&lt;=Experiencia2),[3]Puntajes!$D$5,IF(AND(H87&gt;Experiencia2,H87&lt;=Experiencia3),[3]Puntajes!$D$6,IF(H87&gt;Experiencia3,[3]Puntajes!$D$7,0))))),"")</f>
        <v/>
      </c>
    </row>
    <row r="88" spans="3:9" ht="13.8">
      <c r="C88" s="518"/>
      <c r="D88" s="517" t="str">
        <f>IF(ISERROR(VLOOKUP(C88,'[3]Capacidad Financiera'!$B$12:$X$62720,2,0)),"",VLOOKUP(C88,'[3]Capacidad Financiera'!$B$12:$X$3580,2,0))</f>
        <v/>
      </c>
      <c r="E88" s="519" t="str">
        <f>IF(ISERROR(VLOOKUP(C88,'[3]Capacidad Financiera'!$B$12:$X$62720,3,0)),"",VLOOKUP(C88,'[3]Capacidad Financiera'!$B$12:$X$62720,3,0))</f>
        <v/>
      </c>
      <c r="F88" s="516"/>
      <c r="G88" s="516" t="str">
        <f>IF(OR(D88="",E88="",F88=""),"",IF(C88&lt;&gt;"",IF(ISERROR(VLOOKUP($A$10,[3]POA!$A$2:$D$25,2,0)),"",VLOOKUP($A$10,[3]POA!$A$2:$D$25,2,0)),""))</f>
        <v/>
      </c>
      <c r="H88" s="520" t="str">
        <f>IF(OR(D88="",E88="",F88=""),"",IF(C88&lt;&gt;"",F88/(G88*E88),""))</f>
        <v/>
      </c>
      <c r="I88" s="498" t="str">
        <f>IF(OR(D88="",E88="",F88=""),"",IF(AND(H88&gt;0,H88&lt;=Experiencia1),[3]Puntajes!$D$4,IF(AND(H88&gt;Experiencia1,H88&lt;=Experiencia2),[3]Puntajes!$D$5,IF(AND(H88&gt;Experiencia2,H88&lt;=Experiencia3),[3]Puntajes!$D$6,IF(H88&gt;Experiencia3,[3]Puntajes!$D$7,0)))))</f>
        <v/>
      </c>
    </row>
    <row r="89" spans="3:9" ht="13.8">
      <c r="C89" s="518"/>
      <c r="D89" s="517" t="str">
        <f>IF(ISERROR(VLOOKUP(C89,'[3]Capacidad Financiera'!$B$12:$X$62720,2,0)),"",VLOOKUP(C89,'[3]Capacidad Financiera'!$B$12:$X$3580,2,0))</f>
        <v/>
      </c>
      <c r="E89" s="519" t="str">
        <f>IF(ISERROR(VLOOKUP(C89,'[3]Capacidad Financiera'!$B$12:$X$62720,3,0)),"",VLOOKUP(C89,'[3]Capacidad Financiera'!$B$12:$X$62720,3,0))</f>
        <v/>
      </c>
      <c r="F89" s="516"/>
      <c r="G89" s="516" t="str">
        <f>IF(OR(D89="",E89="",F89=""),"",IF(C89&lt;&gt;"",IF(ISERROR(VLOOKUP($A$10,[3]POA!$A$2:$D$25,2,0)),"",VLOOKUP($A$10,[3]POA!$A$2:$D$25,2,0)),""))</f>
        <v/>
      </c>
      <c r="H89" s="520" t="str">
        <f t="shared" ref="H89:H97" si="3">IF(OR(D89="",E89="",F89=""),"",IF(C89&lt;&gt;"",F89/(G89*E89),""))</f>
        <v/>
      </c>
      <c r="I89" s="498" t="str">
        <f>IF(OR(D89="",E89="",F89=""),"",IF(AND(H89&gt;0,H89&lt;=Experiencia1),[3]Puntajes!$D$4,IF(AND(H89&gt;Experiencia1,H89&lt;=Experiencia2),[3]Puntajes!$D$5,IF(AND(H89&gt;Experiencia2,H89&lt;=Experiencia3),[3]Puntajes!$D$6,IF(H89&gt;Experiencia3,[3]Puntajes!$D$7,0)))))</f>
        <v/>
      </c>
    </row>
    <row r="90" spans="3:9" ht="13.8">
      <c r="C90" s="518"/>
      <c r="D90" s="517" t="str">
        <f>IF(ISERROR(VLOOKUP(C90,'[3]Capacidad Financiera'!$B$12:$X$62720,2,0)),"",VLOOKUP(C90,'[3]Capacidad Financiera'!$B$12:$X$3580,2,0))</f>
        <v/>
      </c>
      <c r="E90" s="519" t="str">
        <f>IF(ISERROR(VLOOKUP(C90,'[3]Capacidad Financiera'!$B$12:$X$62720,3,0)),"",VLOOKUP(C90,'[3]Capacidad Financiera'!$B$12:$X$62720,3,0))</f>
        <v/>
      </c>
      <c r="F90" s="516"/>
      <c r="G90" s="516" t="str">
        <f>IF(OR(D90="",E90="",F90=""),"",IF(C90&lt;&gt;"",IF(ISERROR(VLOOKUP($A$10,[3]POA!$A$2:$D$25,2,0)),"",VLOOKUP($A$10,[3]POA!$A$2:$D$25,2,0)),""))</f>
        <v/>
      </c>
      <c r="H90" s="520" t="str">
        <f t="shared" si="3"/>
        <v/>
      </c>
      <c r="I90" s="498" t="str">
        <f>IF(OR(D90="",E90="",F90=""),"",IF(AND(H90&gt;0,H90&lt;=Experiencia1),[3]Puntajes!$D$4,IF(AND(H90&gt;Experiencia1,H90&lt;=Experiencia2),[3]Puntajes!$D$5,IF(AND(H90&gt;Experiencia2,H90&lt;=Experiencia3),[3]Puntajes!$D$6,IF(H90&gt;Experiencia3,[3]Puntajes!$D$7,0)))))</f>
        <v/>
      </c>
    </row>
    <row r="91" spans="3:9" ht="13.8">
      <c r="C91" s="518"/>
      <c r="D91" s="517" t="str">
        <f>IF(ISERROR(VLOOKUP(C91,'[3]Capacidad Financiera'!$B$12:$X$62720,2,0)),"",VLOOKUP(C91,'[3]Capacidad Financiera'!$B$12:$X$3580,2,0))</f>
        <v/>
      </c>
      <c r="E91" s="519" t="str">
        <f>IF(ISERROR(VLOOKUP(C91,'[3]Capacidad Financiera'!$B$12:$X$62720,3,0)),"",VLOOKUP(C91,'[3]Capacidad Financiera'!$B$12:$X$62720,3,0))</f>
        <v/>
      </c>
      <c r="F91" s="516"/>
      <c r="G91" s="516" t="str">
        <f>IF(OR(D91="",E91="",F91=""),"",IF(C91&lt;&gt;"",IF(ISERROR(VLOOKUP($A$10,[3]POA!$A$2:$D$25,2,0)),"",VLOOKUP($A$10,[3]POA!$A$2:$D$25,2,0)),""))</f>
        <v/>
      </c>
      <c r="H91" s="520" t="str">
        <f t="shared" si="3"/>
        <v/>
      </c>
      <c r="I91" s="498" t="str">
        <f>IF(OR(D91="",E91="",F91=""),"",IF(AND(H91&gt;0,H91&lt;=Experiencia1),[3]Puntajes!$D$4,IF(AND(H91&gt;Experiencia1,H91&lt;=Experiencia2),[3]Puntajes!$D$5,IF(AND(H91&gt;Experiencia2,H91&lt;=Experiencia3),[3]Puntajes!$D$6,IF(H91&gt;Experiencia3,[3]Puntajes!$D$7,0)))))</f>
        <v/>
      </c>
    </row>
    <row r="92" spans="3:9" ht="13.8">
      <c r="C92" s="518"/>
      <c r="D92" s="517" t="str">
        <f>IF(ISERROR(VLOOKUP(C92,'[3]Capacidad Financiera'!$B$12:$X$62720,2,0)),"",VLOOKUP(C92,'[3]Capacidad Financiera'!$B$12:$X$3580,2,0))</f>
        <v/>
      </c>
      <c r="E92" s="519" t="str">
        <f>IF(ISERROR(VLOOKUP(C92,'[3]Capacidad Financiera'!$B$12:$X$62720,3,0)),"",VLOOKUP(C92,'[3]Capacidad Financiera'!$B$12:$X$62720,3,0))</f>
        <v/>
      </c>
      <c r="F92" s="516"/>
      <c r="G92" s="516" t="str">
        <f>IF(OR(D92="",E92="",F92=""),"",IF(C92&lt;&gt;"",IF(ISERROR(VLOOKUP($A$10,[3]POA!$A$2:$D$25,2,0)),"",VLOOKUP($A$10,[3]POA!$A$2:$D$25,2,0)),""))</f>
        <v/>
      </c>
      <c r="H92" s="520" t="str">
        <f t="shared" si="3"/>
        <v/>
      </c>
      <c r="I92" s="498" t="str">
        <f>IF(OR(D92="",E92="",F92=""),"",IF(AND(H92&gt;0,H92&lt;=Experiencia1),[3]Puntajes!$D$4,IF(AND(H92&gt;Experiencia1,H92&lt;=Experiencia2),[3]Puntajes!$D$5,IF(AND(H92&gt;Experiencia2,H92&lt;=Experiencia3),[3]Puntajes!$D$6,IF(H92&gt;Experiencia3,[3]Puntajes!$D$7,0)))))</f>
        <v/>
      </c>
    </row>
    <row r="93" spans="3:9" ht="13.8">
      <c r="C93" s="518"/>
      <c r="D93" s="517" t="str">
        <f>IF(ISERROR(VLOOKUP(C93,'[3]Capacidad Financiera'!$B$12:$X$62720,2,0)),"",VLOOKUP(C93,'[3]Capacidad Financiera'!$B$12:$X$3580,2,0))</f>
        <v/>
      </c>
      <c r="E93" s="519" t="str">
        <f>IF(ISERROR(VLOOKUP(C93,'[3]Capacidad Financiera'!$B$12:$X$62720,3,0)),"",VLOOKUP(C93,'[3]Capacidad Financiera'!$B$12:$X$62720,3,0))</f>
        <v/>
      </c>
      <c r="F93" s="516"/>
      <c r="G93" s="516" t="str">
        <f>IF(OR(D93="",E93="",F93=""),"",IF(C93&lt;&gt;"",IF(ISERROR(VLOOKUP($A$10,[3]POA!$A$2:$D$25,2,0)),"",VLOOKUP($A$10,[3]POA!$A$2:$D$25,2,0)),""))</f>
        <v/>
      </c>
      <c r="H93" s="520" t="str">
        <f t="shared" si="3"/>
        <v/>
      </c>
      <c r="I93" s="498" t="str">
        <f>IF(OR(D93="",E93="",F93=""),"",IF(AND(H93&gt;0,H93&lt;=Experiencia1),[3]Puntajes!$D$4,IF(AND(H93&gt;Experiencia1,H93&lt;=Experiencia2),[3]Puntajes!$D$5,IF(AND(H93&gt;Experiencia2,H93&lt;=Experiencia3),[3]Puntajes!$D$6,IF(H93&gt;Experiencia3,[3]Puntajes!$D$7,0)))))</f>
        <v/>
      </c>
    </row>
    <row r="94" spans="3:9" ht="13.8">
      <c r="C94" s="518"/>
      <c r="D94" s="517" t="str">
        <f>IF(ISERROR(VLOOKUP(C94,'[3]Capacidad Financiera'!$B$12:$X$62720,2,0)),"",VLOOKUP(C94,'[3]Capacidad Financiera'!$B$12:$X$3580,2,0))</f>
        <v/>
      </c>
      <c r="E94" s="519" t="str">
        <f>IF(ISERROR(VLOOKUP(C94,'[3]Capacidad Financiera'!$B$12:$X$62720,3,0)),"",VLOOKUP(C94,'[3]Capacidad Financiera'!$B$12:$X$62720,3,0))</f>
        <v/>
      </c>
      <c r="F94" s="516"/>
      <c r="G94" s="516" t="str">
        <f>IF(OR(D94="",E94="",F94=""),"",IF(C94&lt;&gt;"",IF(ISERROR(VLOOKUP($A$10,[3]POA!$A$2:$D$25,2,0)),"",VLOOKUP($A$10,[3]POA!$A$2:$D$25,2,0)),""))</f>
        <v/>
      </c>
      <c r="H94" s="520" t="str">
        <f t="shared" si="3"/>
        <v/>
      </c>
      <c r="I94" s="498" t="str">
        <f>IF(OR(D94="",E94="",F94=""),"",IF(AND(H94&gt;0,H94&lt;=Experiencia1),[3]Puntajes!$D$4,IF(AND(H94&gt;Experiencia1,H94&lt;=Experiencia2),[3]Puntajes!$D$5,IF(AND(H94&gt;Experiencia2,H94&lt;=Experiencia3),[3]Puntajes!$D$6,IF(H94&gt;Experiencia3,[3]Puntajes!$D$7,0)))))</f>
        <v/>
      </c>
    </row>
    <row r="95" spans="3:9" ht="13.8">
      <c r="C95" s="518"/>
      <c r="D95" s="517" t="str">
        <f>IF(ISERROR(VLOOKUP(C95,'[3]Capacidad Financiera'!$B$12:$X$62720,2,0)),"",VLOOKUP(C95,'[3]Capacidad Financiera'!$B$12:$X$3580,2,0))</f>
        <v/>
      </c>
      <c r="E95" s="519" t="str">
        <f>IF(ISERROR(VLOOKUP(C95,'[3]Capacidad Financiera'!$B$12:$X$62720,3,0)),"",VLOOKUP(C95,'[3]Capacidad Financiera'!$B$12:$X$62720,3,0))</f>
        <v/>
      </c>
      <c r="F95" s="516"/>
      <c r="G95" s="516" t="str">
        <f>IF(OR(D95="",E95="",F95=""),"",IF(C95&lt;&gt;"",IF(ISERROR(VLOOKUP($A$10,[3]POA!$A$2:$D$25,2,0)),"",VLOOKUP($A$10,[3]POA!$A$2:$D$25,2,0)),""))</f>
        <v/>
      </c>
      <c r="H95" s="520" t="str">
        <f t="shared" si="3"/>
        <v/>
      </c>
      <c r="I95" s="498" t="str">
        <f>IF(OR(D95="",E95="",F95=""),"",IF(AND(H95&gt;0,H95&lt;=Experiencia1),[3]Puntajes!$D$4,IF(AND(H95&gt;Experiencia1,H95&lt;=Experiencia2),[3]Puntajes!$D$5,IF(AND(H95&gt;Experiencia2,H95&lt;=Experiencia3),[3]Puntajes!$D$6,IF(H95&gt;Experiencia3,[3]Puntajes!$D$7,0)))))</f>
        <v/>
      </c>
    </row>
    <row r="96" spans="3:9" ht="13.8">
      <c r="C96" s="518"/>
      <c r="D96" s="517" t="str">
        <f>IF(ISERROR(VLOOKUP(C96,'[3]Capacidad Financiera'!$B$12:$X$62720,2,0)),"",VLOOKUP(C96,'[3]Capacidad Financiera'!$B$12:$X$3580,2,0))</f>
        <v/>
      </c>
      <c r="E96" s="519" t="str">
        <f>IF(ISERROR(VLOOKUP(C96,'[3]Capacidad Financiera'!$B$12:$X$62720,3,0)),"",VLOOKUP(C96,'[3]Capacidad Financiera'!$B$12:$X$62720,3,0))</f>
        <v/>
      </c>
      <c r="F96" s="516"/>
      <c r="G96" s="516" t="str">
        <f>IF(OR(D96="",E96="",F96=""),"",IF(C96&lt;&gt;"",IF(ISERROR(VLOOKUP($A$10,[3]POA!$A$2:$D$25,2,0)),"",VLOOKUP($A$10,[3]POA!$A$2:$D$25,2,0)),""))</f>
        <v/>
      </c>
      <c r="H96" s="520" t="str">
        <f t="shared" si="3"/>
        <v/>
      </c>
      <c r="I96" s="498" t="str">
        <f>IF(OR(D96="",E96="",F96=""),"",IF(AND(H96&gt;0,H96&lt;=Experiencia1),[3]Puntajes!$D$4,IF(AND(H96&gt;Experiencia1,H96&lt;=Experiencia2),[3]Puntajes!$D$5,IF(AND(H96&gt;Experiencia2,H96&lt;=Experiencia3),[3]Puntajes!$D$6,IF(H96&gt;Experiencia3,[3]Puntajes!$D$7,0)))))</f>
        <v/>
      </c>
    </row>
    <row r="97" spans="3:9" ht="14.4" thickBot="1">
      <c r="C97" s="521"/>
      <c r="D97" s="522" t="str">
        <f>IF(ISERROR(VLOOKUP(C97,'[3]Capacidad Financiera'!$B$12:$X$62720,2,0)),"",VLOOKUP(C97,'[3]Capacidad Financiera'!$B$12:$X$3580,2,0))</f>
        <v/>
      </c>
      <c r="E97" s="523" t="str">
        <f>IF(ISERROR(VLOOKUP(C97,'[3]Capacidad Financiera'!$B$12:$X$62720,3,0)),"",VLOOKUP(C97,'[3]Capacidad Financiera'!$B$12:$X$62720,3,0))</f>
        <v/>
      </c>
      <c r="F97" s="531"/>
      <c r="G97" s="531" t="str">
        <f>IF(OR(D97="",E97="",F97=""),"",IF(C97&lt;&gt;"",IF(ISERROR(VLOOKUP($A$10,[3]POA!$A$2:$D$25,2,0)),"",VLOOKUP($A$10,[3]POA!$A$2:$D$25,2,0)),""))</f>
        <v/>
      </c>
      <c r="H97" s="524" t="str">
        <f t="shared" si="3"/>
        <v/>
      </c>
      <c r="I97" s="502" t="str">
        <f>IF(OR(D97="",E97="",F97=""),"",IF(AND(H97&gt;0,H97&lt;=Experiencia1),[3]Puntajes!$D$4,IF(AND(H97&gt;Experiencia1,H97&lt;=Experiencia2),[3]Puntajes!$D$5,IF(AND(H97&gt;Experiencia2,H97&lt;=Experiencia3),[3]Puntajes!$D$6,IF(H97&gt;Experiencia3,[3]Puntajes!$D$7,0)))))</f>
        <v/>
      </c>
    </row>
    <row r="98" spans="3:9" ht="13.8">
      <c r="C98" s="525"/>
      <c r="D98" s="526" t="str">
        <f>IF(ISERROR(VLOOKUP(C98,'[3]Capacidad Financiera'!$B$12:$X$62720,2,0)),"",VLOOKUP(C98,'[3]Capacidad Financiera'!$B$12:$X$3580,2,0))</f>
        <v/>
      </c>
      <c r="E98" s="527" t="str">
        <f>IF(ISERROR(VLOOKUP(C98,'[3]Capacidad Financiera'!$B$12:$X$62720,3,0)),"",VLOOKUP(C98,'[3]Capacidad Financiera'!$B$12:$X$62720,3,0))</f>
        <v/>
      </c>
      <c r="F98" s="528"/>
      <c r="G98" s="528" t="str">
        <f>IF(OR(D98="",E98="",F98=""),"",IF(C99="",IF(C98&lt;&gt;"",IF(ISERROR(VLOOKUP($A$10,[3]POA!$A$2:$D$25,2,0)),"",VLOOKUP($A$10,[3]POA!$A$2:$D$25,2,0)),""),""))</f>
        <v/>
      </c>
      <c r="H98" s="529" t="str">
        <f>IF(OR(D98="",E98="",F98=""),"",IF(C99="",IF(C98&lt;&gt;"",F98/G98,""),""))</f>
        <v/>
      </c>
      <c r="I98" s="530" t="str">
        <f>IF(C99="",IF(F98="","",IF(AND(H98&gt;0,H98&lt;=Experiencia1),[3]Puntajes!$D$4,IF(AND(H98&gt;Experiencia1,H98&lt;=Experiencia2),[3]Puntajes!$D$5,IF(AND(H98&gt;Experiencia2,H98&lt;=Experiencia3),[3]Puntajes!$D$6,IF(H98&gt;Experiencia3,[3]Puntajes!$D$7,0))))),"")</f>
        <v/>
      </c>
    </row>
    <row r="99" spans="3:9" ht="13.8">
      <c r="C99" s="518"/>
      <c r="D99" s="517" t="str">
        <f>IF(ISERROR(VLOOKUP(C99,'[3]Capacidad Financiera'!$B$12:$X$62720,2,0)),"",VLOOKUP(C99,'[3]Capacidad Financiera'!$B$12:$X$3580,2,0))</f>
        <v/>
      </c>
      <c r="E99" s="519" t="str">
        <f>IF(ISERROR(VLOOKUP(C99,'[3]Capacidad Financiera'!$B$12:$X$62720,3,0)),"",VLOOKUP(C99,'[3]Capacidad Financiera'!$B$12:$X$62720,3,0))</f>
        <v/>
      </c>
      <c r="F99" s="516"/>
      <c r="G99" s="516" t="str">
        <f>IF(OR(D99="",E99="",F99=""),"",IF(C99&lt;&gt;"",IF(ISERROR(VLOOKUP($A$10,[3]POA!$A$2:$D$25,2,0)),"",VLOOKUP($A$10,[3]POA!$A$2:$D$25,2,0)),""))</f>
        <v/>
      </c>
      <c r="H99" s="520" t="str">
        <f>IF(OR(D99="",E99="",F99=""),"",IF(C99&lt;&gt;"",F99/(G99*E99),""))</f>
        <v/>
      </c>
      <c r="I99" s="498" t="str">
        <f>IF(OR(D99="",E99="",F99=""),"",IF(AND(H99&gt;0,H99&lt;=Experiencia1),[3]Puntajes!$D$4,IF(AND(H99&gt;Experiencia1,H99&lt;=Experiencia2),[3]Puntajes!$D$5,IF(AND(H99&gt;Experiencia2,H99&lt;=Experiencia3),[3]Puntajes!$D$6,IF(H99&gt;Experiencia3,[3]Puntajes!$D$7,0)))))</f>
        <v/>
      </c>
    </row>
    <row r="100" spans="3:9" ht="13.8">
      <c r="C100" s="518"/>
      <c r="D100" s="517" t="str">
        <f>IF(ISERROR(VLOOKUP(C100,'[3]Capacidad Financiera'!$B$12:$X$62720,2,0)),"",VLOOKUP(C100,'[3]Capacidad Financiera'!$B$12:$X$3580,2,0))</f>
        <v/>
      </c>
      <c r="E100" s="519" t="str">
        <f>IF(ISERROR(VLOOKUP(C100,'[3]Capacidad Financiera'!$B$12:$X$62720,3,0)),"",VLOOKUP(C100,'[3]Capacidad Financiera'!$B$12:$X$62720,3,0))</f>
        <v/>
      </c>
      <c r="F100" s="516"/>
      <c r="G100" s="516" t="str">
        <f>IF(OR(D100="",E100="",F100=""),"",IF(C100&lt;&gt;"",IF(ISERROR(VLOOKUP($A$10,[3]POA!$A$2:$D$25,2,0)),"",VLOOKUP($A$10,[3]POA!$A$2:$D$25,2,0)),""))</f>
        <v/>
      </c>
      <c r="H100" s="520" t="str">
        <f t="shared" ref="H100:H108" si="4">IF(OR(D100="",E100="",F100=""),"",IF(C100&lt;&gt;"",F100/(G100*E100),""))</f>
        <v/>
      </c>
      <c r="I100" s="498" t="str">
        <f>IF(OR(D100="",E100="",F100=""),"",IF(AND(H100&gt;0,H100&lt;=Experiencia1),[3]Puntajes!$D$4,IF(AND(H100&gt;Experiencia1,H100&lt;=Experiencia2),[3]Puntajes!$D$5,IF(AND(H100&gt;Experiencia2,H100&lt;=Experiencia3),[3]Puntajes!$D$6,IF(H100&gt;Experiencia3,[3]Puntajes!$D$7,0)))))</f>
        <v/>
      </c>
    </row>
    <row r="101" spans="3:9" ht="13.8">
      <c r="C101" s="518"/>
      <c r="D101" s="517" t="str">
        <f>IF(ISERROR(VLOOKUP(C101,'[3]Capacidad Financiera'!$B$12:$X$62720,2,0)),"",VLOOKUP(C101,'[3]Capacidad Financiera'!$B$12:$X$3580,2,0))</f>
        <v/>
      </c>
      <c r="E101" s="519" t="str">
        <f>IF(ISERROR(VLOOKUP(C101,'[3]Capacidad Financiera'!$B$12:$X$62720,3,0)),"",VLOOKUP(C101,'[3]Capacidad Financiera'!$B$12:$X$62720,3,0))</f>
        <v/>
      </c>
      <c r="F101" s="516"/>
      <c r="G101" s="516" t="str">
        <f>IF(OR(D101="",E101="",F101=""),"",IF(C101&lt;&gt;"",IF(ISERROR(VLOOKUP($A$10,[3]POA!$A$2:$D$25,2,0)),"",VLOOKUP($A$10,[3]POA!$A$2:$D$25,2,0)),""))</f>
        <v/>
      </c>
      <c r="H101" s="520" t="str">
        <f t="shared" si="4"/>
        <v/>
      </c>
      <c r="I101" s="498" t="str">
        <f>IF(OR(D101="",E101="",F101=""),"",IF(AND(H101&gt;0,H101&lt;=Experiencia1),[3]Puntajes!$D$4,IF(AND(H101&gt;Experiencia1,H101&lt;=Experiencia2),[3]Puntajes!$D$5,IF(AND(H101&gt;Experiencia2,H101&lt;=Experiencia3),[3]Puntajes!$D$6,IF(H101&gt;Experiencia3,[3]Puntajes!$D$7,0)))))</f>
        <v/>
      </c>
    </row>
    <row r="102" spans="3:9" ht="13.8">
      <c r="C102" s="518"/>
      <c r="D102" s="517" t="str">
        <f>IF(ISERROR(VLOOKUP(C102,'[3]Capacidad Financiera'!$B$12:$X$62720,2,0)),"",VLOOKUP(C102,'[3]Capacidad Financiera'!$B$12:$X$3580,2,0))</f>
        <v/>
      </c>
      <c r="E102" s="519" t="str">
        <f>IF(ISERROR(VLOOKUP(C102,'[3]Capacidad Financiera'!$B$12:$X$62720,3,0)),"",VLOOKUP(C102,'[3]Capacidad Financiera'!$B$12:$X$62720,3,0))</f>
        <v/>
      </c>
      <c r="F102" s="516"/>
      <c r="G102" s="516" t="str">
        <f>IF(OR(D102="",E102="",F102=""),"",IF(C102&lt;&gt;"",IF(ISERROR(VLOOKUP($A$10,[3]POA!$A$2:$D$25,2,0)),"",VLOOKUP($A$10,[3]POA!$A$2:$D$25,2,0)),""))</f>
        <v/>
      </c>
      <c r="H102" s="520" t="str">
        <f t="shared" si="4"/>
        <v/>
      </c>
      <c r="I102" s="498" t="str">
        <f>IF(OR(D102="",E102="",F102=""),"",IF(AND(H102&gt;0,H102&lt;=Experiencia1),[3]Puntajes!$D$4,IF(AND(H102&gt;Experiencia1,H102&lt;=Experiencia2),[3]Puntajes!$D$5,IF(AND(H102&gt;Experiencia2,H102&lt;=Experiencia3),[3]Puntajes!$D$6,IF(H102&gt;Experiencia3,[3]Puntajes!$D$7,0)))))</f>
        <v/>
      </c>
    </row>
    <row r="103" spans="3:9" ht="13.8">
      <c r="C103" s="518"/>
      <c r="D103" s="517" t="str">
        <f>IF(ISERROR(VLOOKUP(C103,'[3]Capacidad Financiera'!$B$12:$X$62720,2,0)),"",VLOOKUP(C103,'[3]Capacidad Financiera'!$B$12:$X$3580,2,0))</f>
        <v/>
      </c>
      <c r="E103" s="519" t="str">
        <f>IF(ISERROR(VLOOKUP(C103,'[3]Capacidad Financiera'!$B$12:$X$62720,3,0)),"",VLOOKUP(C103,'[3]Capacidad Financiera'!$B$12:$X$62720,3,0))</f>
        <v/>
      </c>
      <c r="F103" s="516"/>
      <c r="G103" s="516" t="str">
        <f>IF(OR(D103="",E103="",F103=""),"",IF(C103&lt;&gt;"",IF(ISERROR(VLOOKUP($A$10,[3]POA!$A$2:$D$25,2,0)),"",VLOOKUP($A$10,[3]POA!$A$2:$D$25,2,0)),""))</f>
        <v/>
      </c>
      <c r="H103" s="520" t="str">
        <f t="shared" si="4"/>
        <v/>
      </c>
      <c r="I103" s="498" t="str">
        <f>IF(OR(D103="",E103="",F103=""),"",IF(AND(H103&gt;0,H103&lt;=Experiencia1),[3]Puntajes!$D$4,IF(AND(H103&gt;Experiencia1,H103&lt;=Experiencia2),[3]Puntajes!$D$5,IF(AND(H103&gt;Experiencia2,H103&lt;=Experiencia3),[3]Puntajes!$D$6,IF(H103&gt;Experiencia3,[3]Puntajes!$D$7,0)))))</f>
        <v/>
      </c>
    </row>
    <row r="104" spans="3:9" ht="13.8">
      <c r="C104" s="518"/>
      <c r="D104" s="517" t="str">
        <f>IF(ISERROR(VLOOKUP(C104,'[3]Capacidad Financiera'!$B$12:$X$62720,2,0)),"",VLOOKUP(C104,'[3]Capacidad Financiera'!$B$12:$X$3580,2,0))</f>
        <v/>
      </c>
      <c r="E104" s="519" t="str">
        <f>IF(ISERROR(VLOOKUP(C104,'[3]Capacidad Financiera'!$B$12:$X$62720,3,0)),"",VLOOKUP(C104,'[3]Capacidad Financiera'!$B$12:$X$62720,3,0))</f>
        <v/>
      </c>
      <c r="F104" s="516"/>
      <c r="G104" s="516" t="str">
        <f>IF(OR(D104="",E104="",F104=""),"",IF(C104&lt;&gt;"",IF(ISERROR(VLOOKUP($A$10,[3]POA!$A$2:$D$25,2,0)),"",VLOOKUP($A$10,[3]POA!$A$2:$D$25,2,0)),""))</f>
        <v/>
      </c>
      <c r="H104" s="520" t="str">
        <f t="shared" si="4"/>
        <v/>
      </c>
      <c r="I104" s="498" t="str">
        <f>IF(OR(D104="",E104="",F104=""),"",IF(AND(H104&gt;0,H104&lt;=Experiencia1),[3]Puntajes!$D$4,IF(AND(H104&gt;Experiencia1,H104&lt;=Experiencia2),[3]Puntajes!$D$5,IF(AND(H104&gt;Experiencia2,H104&lt;=Experiencia3),[3]Puntajes!$D$6,IF(H104&gt;Experiencia3,[3]Puntajes!$D$7,0)))))</f>
        <v/>
      </c>
    </row>
    <row r="105" spans="3:9" ht="13.8">
      <c r="C105" s="518"/>
      <c r="D105" s="517" t="str">
        <f>IF(ISERROR(VLOOKUP(C105,'[3]Capacidad Financiera'!$B$12:$X$62720,2,0)),"",VLOOKUP(C105,'[3]Capacidad Financiera'!$B$12:$X$3580,2,0))</f>
        <v/>
      </c>
      <c r="E105" s="519" t="str">
        <f>IF(ISERROR(VLOOKUP(C105,'[3]Capacidad Financiera'!$B$12:$X$62720,3,0)),"",VLOOKUP(C105,'[3]Capacidad Financiera'!$B$12:$X$62720,3,0))</f>
        <v/>
      </c>
      <c r="F105" s="516"/>
      <c r="G105" s="516" t="str">
        <f>IF(OR(D105="",E105="",F105=""),"",IF(C105&lt;&gt;"",IF(ISERROR(VLOOKUP($A$10,[3]POA!$A$2:$D$25,2,0)),"",VLOOKUP($A$10,[3]POA!$A$2:$D$25,2,0)),""))</f>
        <v/>
      </c>
      <c r="H105" s="520" t="str">
        <f t="shared" si="4"/>
        <v/>
      </c>
      <c r="I105" s="498" t="str">
        <f>IF(OR(D105="",E105="",F105=""),"",IF(AND(H105&gt;0,H105&lt;=Experiencia1),[3]Puntajes!$D$4,IF(AND(H105&gt;Experiencia1,H105&lt;=Experiencia2),[3]Puntajes!$D$5,IF(AND(H105&gt;Experiencia2,H105&lt;=Experiencia3),[3]Puntajes!$D$6,IF(H105&gt;Experiencia3,[3]Puntajes!$D$7,0)))))</f>
        <v/>
      </c>
    </row>
    <row r="106" spans="3:9" ht="13.8">
      <c r="C106" s="518"/>
      <c r="D106" s="517" t="str">
        <f>IF(ISERROR(VLOOKUP(C106,'[3]Capacidad Financiera'!$B$12:$X$62720,2,0)),"",VLOOKUP(C106,'[3]Capacidad Financiera'!$B$12:$X$3580,2,0))</f>
        <v/>
      </c>
      <c r="E106" s="519" t="str">
        <f>IF(ISERROR(VLOOKUP(C106,'[3]Capacidad Financiera'!$B$12:$X$62720,3,0)),"",VLOOKUP(C106,'[3]Capacidad Financiera'!$B$12:$X$62720,3,0))</f>
        <v/>
      </c>
      <c r="F106" s="516"/>
      <c r="G106" s="516" t="str">
        <f>IF(OR(D106="",E106="",F106=""),"",IF(C106&lt;&gt;"",IF(ISERROR(VLOOKUP($A$10,[3]POA!$A$2:$D$25,2,0)),"",VLOOKUP($A$10,[3]POA!$A$2:$D$25,2,0)),""))</f>
        <v/>
      </c>
      <c r="H106" s="520" t="str">
        <f t="shared" si="4"/>
        <v/>
      </c>
      <c r="I106" s="498" t="str">
        <f>IF(OR(D106="",E106="",F106=""),"",IF(AND(H106&gt;0,H106&lt;=Experiencia1),[3]Puntajes!$D$4,IF(AND(H106&gt;Experiencia1,H106&lt;=Experiencia2),[3]Puntajes!$D$5,IF(AND(H106&gt;Experiencia2,H106&lt;=Experiencia3),[3]Puntajes!$D$6,IF(H106&gt;Experiencia3,[3]Puntajes!$D$7,0)))))</f>
        <v/>
      </c>
    </row>
    <row r="107" spans="3:9" ht="13.8">
      <c r="C107" s="518"/>
      <c r="D107" s="517" t="str">
        <f>IF(ISERROR(VLOOKUP(C107,'[3]Capacidad Financiera'!$B$12:$X$62720,2,0)),"",VLOOKUP(C107,'[3]Capacidad Financiera'!$B$12:$X$3580,2,0))</f>
        <v/>
      </c>
      <c r="E107" s="519" t="str">
        <f>IF(ISERROR(VLOOKUP(C107,'[3]Capacidad Financiera'!$B$12:$X$62720,3,0)),"",VLOOKUP(C107,'[3]Capacidad Financiera'!$B$12:$X$62720,3,0))</f>
        <v/>
      </c>
      <c r="F107" s="516"/>
      <c r="G107" s="516" t="str">
        <f>IF(OR(D107="",E107="",F107=""),"",IF(C107&lt;&gt;"",IF(ISERROR(VLOOKUP($A$10,[3]POA!$A$2:$D$25,2,0)),"",VLOOKUP($A$10,[3]POA!$A$2:$D$25,2,0)),""))</f>
        <v/>
      </c>
      <c r="H107" s="520" t="str">
        <f t="shared" si="4"/>
        <v/>
      </c>
      <c r="I107" s="498" t="str">
        <f>IF(OR(D107="",E107="",F107=""),"",IF(AND(H107&gt;0,H107&lt;=Experiencia1),[3]Puntajes!$D$4,IF(AND(H107&gt;Experiencia1,H107&lt;=Experiencia2),[3]Puntajes!$D$5,IF(AND(H107&gt;Experiencia2,H107&lt;=Experiencia3),[3]Puntajes!$D$6,IF(H107&gt;Experiencia3,[3]Puntajes!$D$7,0)))))</f>
        <v/>
      </c>
    </row>
    <row r="108" spans="3:9" ht="14.4" thickBot="1">
      <c r="C108" s="521"/>
      <c r="D108" s="522" t="str">
        <f>IF(ISERROR(VLOOKUP(C108,'[3]Capacidad Financiera'!$B$12:$X$62720,2,0)),"",VLOOKUP(C108,'[3]Capacidad Financiera'!$B$12:$X$3580,2,0))</f>
        <v/>
      </c>
      <c r="E108" s="523" t="str">
        <f>IF(ISERROR(VLOOKUP(C108,'[3]Capacidad Financiera'!$B$12:$X$62720,3,0)),"",VLOOKUP(C108,'[3]Capacidad Financiera'!$B$12:$X$62720,3,0))</f>
        <v/>
      </c>
      <c r="F108" s="531"/>
      <c r="G108" s="531" t="str">
        <f>IF(OR(D108="",E108="",F108=""),"",IF(C108&lt;&gt;"",IF(ISERROR(VLOOKUP($A$10,[3]POA!$A$2:$D$25,2,0)),"",VLOOKUP($A$10,[3]POA!$A$2:$D$25,2,0)),""))</f>
        <v/>
      </c>
      <c r="H108" s="524" t="str">
        <f t="shared" si="4"/>
        <v/>
      </c>
      <c r="I108" s="502" t="str">
        <f>IF(OR(D108="",E108="",F108=""),"",IF(AND(H108&gt;0,H108&lt;=Experiencia1),[3]Puntajes!$D$4,IF(AND(H108&gt;Experiencia1,H108&lt;=Experiencia2),[3]Puntajes!$D$5,IF(AND(H108&gt;Experiencia2,H108&lt;=Experiencia3),[3]Puntajes!$D$6,IF(H108&gt;Experiencia3,[3]Puntajes!$D$7,0)))))</f>
        <v/>
      </c>
    </row>
    <row r="109" spans="3:9" ht="13.8">
      <c r="C109" s="525"/>
      <c r="D109" s="526" t="str">
        <f>IF(ISERROR(VLOOKUP(C109,'[3]Capacidad Financiera'!$B$12:$X$62720,2,0)),"",VLOOKUP(C109,'[3]Capacidad Financiera'!$B$12:$X$3580,2,0))</f>
        <v/>
      </c>
      <c r="E109" s="527" t="str">
        <f>IF(ISERROR(VLOOKUP(C109,'[3]Capacidad Financiera'!$B$12:$X$62720,3,0)),"",VLOOKUP(C109,'[3]Capacidad Financiera'!$B$12:$X$62720,3,0))</f>
        <v/>
      </c>
      <c r="F109" s="528"/>
      <c r="G109" s="528" t="str">
        <f>IF(OR(D109="",E109="",F109=""),"",IF(C110="",IF(C109&lt;&gt;"",IF(ISERROR(VLOOKUP($A$10,[3]POA!$A$2:$D$25,2,0)),"",VLOOKUP($A$10,[3]POA!$A$2:$D$25,2,0)),""),""))</f>
        <v/>
      </c>
      <c r="H109" s="529" t="str">
        <f>IF(OR(D109="",E109="",F109=""),"",IF(C110="",IF(C109&lt;&gt;"",F109/G109,""),""))</f>
        <v/>
      </c>
      <c r="I109" s="530" t="str">
        <f>IF(C110="",IF(F109="","",IF(AND(H109&gt;0,H109&lt;=Experiencia1),[3]Puntajes!$D$4,IF(AND(H109&gt;Experiencia1,H109&lt;=Experiencia2),[3]Puntajes!$D$5,IF(AND(H109&gt;Experiencia2,H109&lt;=Experiencia3),[3]Puntajes!$D$6,IF(H109&gt;Experiencia3,[3]Puntajes!$D$7,0))))),"")</f>
        <v/>
      </c>
    </row>
    <row r="110" spans="3:9" ht="13.8">
      <c r="C110" s="518"/>
      <c r="D110" s="517" t="str">
        <f>IF(ISERROR(VLOOKUP(C110,'[3]Capacidad Financiera'!$B$12:$X$62720,2,0)),"",VLOOKUP(C110,'[3]Capacidad Financiera'!$B$12:$X$3580,2,0))</f>
        <v/>
      </c>
      <c r="E110" s="519" t="str">
        <f>IF(ISERROR(VLOOKUP(C110,'[3]Capacidad Financiera'!$B$12:$X$62720,3,0)),"",VLOOKUP(C110,'[3]Capacidad Financiera'!$B$12:$X$62720,3,0))</f>
        <v/>
      </c>
      <c r="F110" s="516"/>
      <c r="G110" s="516" t="str">
        <f>IF(OR(D110="",E110="",F110=""),"",IF(C110&lt;&gt;"",IF(ISERROR(VLOOKUP($A$10,[3]POA!$A$2:$D$25,2,0)),"",VLOOKUP($A$10,[3]POA!$A$2:$D$25,2,0)),""))</f>
        <v/>
      </c>
      <c r="H110" s="520" t="str">
        <f>IF(OR(D110="",E110="",F110=""),"",IF(C110&lt;&gt;"",F110/(G110*E110),""))</f>
        <v/>
      </c>
      <c r="I110" s="498" t="str">
        <f>IF(OR(D110="",E110="",F110=""),"",IF(AND(H110&gt;0,H110&lt;=Experiencia1),[3]Puntajes!$D$4,IF(AND(H110&gt;Experiencia1,H110&lt;=Experiencia2),[3]Puntajes!$D$5,IF(AND(H110&gt;Experiencia2,H110&lt;=Experiencia3),[3]Puntajes!$D$6,IF(H110&gt;Experiencia3,[3]Puntajes!$D$7,0)))))</f>
        <v/>
      </c>
    </row>
    <row r="111" spans="3:9" ht="13.8">
      <c r="C111" s="518"/>
      <c r="D111" s="517" t="str">
        <f>IF(ISERROR(VLOOKUP(C111,'[3]Capacidad Financiera'!$B$12:$X$62720,2,0)),"",VLOOKUP(C111,'[3]Capacidad Financiera'!$B$12:$X$3580,2,0))</f>
        <v/>
      </c>
      <c r="E111" s="519" t="str">
        <f>IF(ISERROR(VLOOKUP(C111,'[3]Capacidad Financiera'!$B$12:$X$62720,3,0)),"",VLOOKUP(C111,'[3]Capacidad Financiera'!$B$12:$X$62720,3,0))</f>
        <v/>
      </c>
      <c r="F111" s="516"/>
      <c r="G111" s="516" t="str">
        <f>IF(OR(D111="",E111="",F111=""),"",IF(C111&lt;&gt;"",IF(ISERROR(VLOOKUP($A$10,[3]POA!$A$2:$D$25,2,0)),"",VLOOKUP($A$10,[3]POA!$A$2:$D$25,2,0)),""))</f>
        <v/>
      </c>
      <c r="H111" s="520" t="str">
        <f t="shared" ref="H111:H119" si="5">IF(OR(D111="",E111="",F111=""),"",IF(C111&lt;&gt;"",F111/(G111*E111),""))</f>
        <v/>
      </c>
      <c r="I111" s="498" t="str">
        <f>IF(OR(D111="",E111="",F111=""),"",IF(AND(H111&gt;0,H111&lt;=Experiencia1),[3]Puntajes!$D$4,IF(AND(H111&gt;Experiencia1,H111&lt;=Experiencia2),[3]Puntajes!$D$5,IF(AND(H111&gt;Experiencia2,H111&lt;=Experiencia3),[3]Puntajes!$D$6,IF(H111&gt;Experiencia3,[3]Puntajes!$D$7,0)))))</f>
        <v/>
      </c>
    </row>
    <row r="112" spans="3:9" ht="13.8">
      <c r="C112" s="518"/>
      <c r="D112" s="517" t="str">
        <f>IF(ISERROR(VLOOKUP(C112,'[3]Capacidad Financiera'!$B$12:$X$62720,2,0)),"",VLOOKUP(C112,'[3]Capacidad Financiera'!$B$12:$X$3580,2,0))</f>
        <v/>
      </c>
      <c r="E112" s="519" t="str">
        <f>IF(ISERROR(VLOOKUP(C112,'[3]Capacidad Financiera'!$B$12:$X$62720,3,0)),"",VLOOKUP(C112,'[3]Capacidad Financiera'!$B$12:$X$62720,3,0))</f>
        <v/>
      </c>
      <c r="F112" s="516"/>
      <c r="G112" s="516" t="str">
        <f>IF(OR(D112="",E112="",F112=""),"",IF(C112&lt;&gt;"",IF(ISERROR(VLOOKUP($A$10,[3]POA!$A$2:$D$25,2,0)),"",VLOOKUP($A$10,[3]POA!$A$2:$D$25,2,0)),""))</f>
        <v/>
      </c>
      <c r="H112" s="520" t="str">
        <f t="shared" si="5"/>
        <v/>
      </c>
      <c r="I112" s="498" t="str">
        <f>IF(OR(D112="",E112="",F112=""),"",IF(AND(H112&gt;0,H112&lt;=Experiencia1),[3]Puntajes!$D$4,IF(AND(H112&gt;Experiencia1,H112&lt;=Experiencia2),[3]Puntajes!$D$5,IF(AND(H112&gt;Experiencia2,H112&lt;=Experiencia3),[3]Puntajes!$D$6,IF(H112&gt;Experiencia3,[3]Puntajes!$D$7,0)))))</f>
        <v/>
      </c>
    </row>
    <row r="113" spans="3:9" ht="13.8">
      <c r="C113" s="518"/>
      <c r="D113" s="517" t="str">
        <f>IF(ISERROR(VLOOKUP(C113,'[3]Capacidad Financiera'!$B$12:$X$62720,2,0)),"",VLOOKUP(C113,'[3]Capacidad Financiera'!$B$12:$X$3580,2,0))</f>
        <v/>
      </c>
      <c r="E113" s="519" t="str">
        <f>IF(ISERROR(VLOOKUP(C113,'[3]Capacidad Financiera'!$B$12:$X$62720,3,0)),"",VLOOKUP(C113,'[3]Capacidad Financiera'!$B$12:$X$62720,3,0))</f>
        <v/>
      </c>
      <c r="F113" s="516"/>
      <c r="G113" s="516" t="str">
        <f>IF(OR(D113="",E113="",F113=""),"",IF(C113&lt;&gt;"",IF(ISERROR(VLOOKUP($A$10,[3]POA!$A$2:$D$25,2,0)),"",VLOOKUP($A$10,[3]POA!$A$2:$D$25,2,0)),""))</f>
        <v/>
      </c>
      <c r="H113" s="520" t="str">
        <f t="shared" si="5"/>
        <v/>
      </c>
      <c r="I113" s="498" t="str">
        <f>IF(OR(D113="",E113="",F113=""),"",IF(AND(H113&gt;0,H113&lt;=Experiencia1),[3]Puntajes!$D$4,IF(AND(H113&gt;Experiencia1,H113&lt;=Experiencia2),[3]Puntajes!$D$5,IF(AND(H113&gt;Experiencia2,H113&lt;=Experiencia3),[3]Puntajes!$D$6,IF(H113&gt;Experiencia3,[3]Puntajes!$D$7,0)))))</f>
        <v/>
      </c>
    </row>
    <row r="114" spans="3:9" ht="13.8">
      <c r="C114" s="518"/>
      <c r="D114" s="517" t="str">
        <f>IF(ISERROR(VLOOKUP(C114,'[3]Capacidad Financiera'!$B$12:$X$62720,2,0)),"",VLOOKUP(C114,'[3]Capacidad Financiera'!$B$12:$X$3580,2,0))</f>
        <v/>
      </c>
      <c r="E114" s="519" t="str">
        <f>IF(ISERROR(VLOOKUP(C114,'[3]Capacidad Financiera'!$B$12:$X$62720,3,0)),"",VLOOKUP(C114,'[3]Capacidad Financiera'!$B$12:$X$62720,3,0))</f>
        <v/>
      </c>
      <c r="F114" s="516"/>
      <c r="G114" s="516" t="str">
        <f>IF(OR(D114="",E114="",F114=""),"",IF(C114&lt;&gt;"",IF(ISERROR(VLOOKUP($A$10,[3]POA!$A$2:$D$25,2,0)),"",VLOOKUP($A$10,[3]POA!$A$2:$D$25,2,0)),""))</f>
        <v/>
      </c>
      <c r="H114" s="520" t="str">
        <f t="shared" si="5"/>
        <v/>
      </c>
      <c r="I114" s="498" t="str">
        <f>IF(OR(D114="",E114="",F114=""),"",IF(AND(H114&gt;0,H114&lt;=Experiencia1),[3]Puntajes!$D$4,IF(AND(H114&gt;Experiencia1,H114&lt;=Experiencia2),[3]Puntajes!$D$5,IF(AND(H114&gt;Experiencia2,H114&lt;=Experiencia3),[3]Puntajes!$D$6,IF(H114&gt;Experiencia3,[3]Puntajes!$D$7,0)))))</f>
        <v/>
      </c>
    </row>
    <row r="115" spans="3:9" ht="13.8">
      <c r="C115" s="518"/>
      <c r="D115" s="517" t="str">
        <f>IF(ISERROR(VLOOKUP(C115,'[3]Capacidad Financiera'!$B$12:$X$62720,2,0)),"",VLOOKUP(C115,'[3]Capacidad Financiera'!$B$12:$X$3580,2,0))</f>
        <v/>
      </c>
      <c r="E115" s="519" t="str">
        <f>IF(ISERROR(VLOOKUP(C115,'[3]Capacidad Financiera'!$B$12:$X$62720,3,0)),"",VLOOKUP(C115,'[3]Capacidad Financiera'!$B$12:$X$62720,3,0))</f>
        <v/>
      </c>
      <c r="F115" s="516"/>
      <c r="G115" s="516" t="str">
        <f>IF(OR(D115="",E115="",F115=""),"",IF(C115&lt;&gt;"",IF(ISERROR(VLOOKUP($A$10,[3]POA!$A$2:$D$25,2,0)),"",VLOOKUP($A$10,[3]POA!$A$2:$D$25,2,0)),""))</f>
        <v/>
      </c>
      <c r="H115" s="520" t="str">
        <f t="shared" si="5"/>
        <v/>
      </c>
      <c r="I115" s="498" t="str">
        <f>IF(OR(D115="",E115="",F115=""),"",IF(AND(H115&gt;0,H115&lt;=Experiencia1),[3]Puntajes!$D$4,IF(AND(H115&gt;Experiencia1,H115&lt;=Experiencia2),[3]Puntajes!$D$5,IF(AND(H115&gt;Experiencia2,H115&lt;=Experiencia3),[3]Puntajes!$D$6,IF(H115&gt;Experiencia3,[3]Puntajes!$D$7,0)))))</f>
        <v/>
      </c>
    </row>
    <row r="116" spans="3:9" ht="13.8">
      <c r="C116" s="518"/>
      <c r="D116" s="517" t="str">
        <f>IF(ISERROR(VLOOKUP(C116,'[3]Capacidad Financiera'!$B$12:$X$62720,2,0)),"",VLOOKUP(C116,'[3]Capacidad Financiera'!$B$12:$X$3580,2,0))</f>
        <v/>
      </c>
      <c r="E116" s="519" t="str">
        <f>IF(ISERROR(VLOOKUP(C116,'[3]Capacidad Financiera'!$B$12:$X$62720,3,0)),"",VLOOKUP(C116,'[3]Capacidad Financiera'!$B$12:$X$62720,3,0))</f>
        <v/>
      </c>
      <c r="F116" s="516"/>
      <c r="G116" s="516" t="str">
        <f>IF(OR(D116="",E116="",F116=""),"",IF(C116&lt;&gt;"",IF(ISERROR(VLOOKUP($A$10,[3]POA!$A$2:$D$25,2,0)),"",VLOOKUP($A$10,[3]POA!$A$2:$D$25,2,0)),""))</f>
        <v/>
      </c>
      <c r="H116" s="520" t="str">
        <f t="shared" si="5"/>
        <v/>
      </c>
      <c r="I116" s="498" t="str">
        <f>IF(OR(D116="",E116="",F116=""),"",IF(AND(H116&gt;0,H116&lt;=Experiencia1),[3]Puntajes!$D$4,IF(AND(H116&gt;Experiencia1,H116&lt;=Experiencia2),[3]Puntajes!$D$5,IF(AND(H116&gt;Experiencia2,H116&lt;=Experiencia3),[3]Puntajes!$D$6,IF(H116&gt;Experiencia3,[3]Puntajes!$D$7,0)))))</f>
        <v/>
      </c>
    </row>
    <row r="117" spans="3:9" ht="13.8">
      <c r="C117" s="518"/>
      <c r="D117" s="517" t="str">
        <f>IF(ISERROR(VLOOKUP(C117,'[3]Capacidad Financiera'!$B$12:$X$62720,2,0)),"",VLOOKUP(C117,'[3]Capacidad Financiera'!$B$12:$X$3580,2,0))</f>
        <v/>
      </c>
      <c r="E117" s="519" t="str">
        <f>IF(ISERROR(VLOOKUP(C117,'[3]Capacidad Financiera'!$B$12:$X$62720,3,0)),"",VLOOKUP(C117,'[3]Capacidad Financiera'!$B$12:$X$62720,3,0))</f>
        <v/>
      </c>
      <c r="F117" s="516"/>
      <c r="G117" s="516" t="str">
        <f>IF(OR(D117="",E117="",F117=""),"",IF(C117&lt;&gt;"",IF(ISERROR(VLOOKUP($A$10,[3]POA!$A$2:$D$25,2,0)),"",VLOOKUP($A$10,[3]POA!$A$2:$D$25,2,0)),""))</f>
        <v/>
      </c>
      <c r="H117" s="520" t="str">
        <f t="shared" si="5"/>
        <v/>
      </c>
      <c r="I117" s="498" t="str">
        <f>IF(OR(D117="",E117="",F117=""),"",IF(AND(H117&gt;0,H117&lt;=Experiencia1),[3]Puntajes!$D$4,IF(AND(H117&gt;Experiencia1,H117&lt;=Experiencia2),[3]Puntajes!$D$5,IF(AND(H117&gt;Experiencia2,H117&lt;=Experiencia3),[3]Puntajes!$D$6,IF(H117&gt;Experiencia3,[3]Puntajes!$D$7,0)))))</f>
        <v/>
      </c>
    </row>
    <row r="118" spans="3:9" ht="13.8">
      <c r="C118" s="518"/>
      <c r="D118" s="517" t="str">
        <f>IF(ISERROR(VLOOKUP(C118,'[3]Capacidad Financiera'!$B$12:$X$62720,2,0)),"",VLOOKUP(C118,'[3]Capacidad Financiera'!$B$12:$X$3580,2,0))</f>
        <v/>
      </c>
      <c r="E118" s="519" t="str">
        <f>IF(ISERROR(VLOOKUP(C118,'[3]Capacidad Financiera'!$B$12:$X$62720,3,0)),"",VLOOKUP(C118,'[3]Capacidad Financiera'!$B$12:$X$62720,3,0))</f>
        <v/>
      </c>
      <c r="F118" s="516"/>
      <c r="G118" s="516" t="str">
        <f>IF(OR(D118="",E118="",F118=""),"",IF(C118&lt;&gt;"",IF(ISERROR(VLOOKUP($A$10,[3]POA!$A$2:$D$25,2,0)),"",VLOOKUP($A$10,[3]POA!$A$2:$D$25,2,0)),""))</f>
        <v/>
      </c>
      <c r="H118" s="520" t="str">
        <f t="shared" si="5"/>
        <v/>
      </c>
      <c r="I118" s="498" t="str">
        <f>IF(OR(D118="",E118="",F118=""),"",IF(AND(H118&gt;0,H118&lt;=Experiencia1),[3]Puntajes!$D$4,IF(AND(H118&gt;Experiencia1,H118&lt;=Experiencia2),[3]Puntajes!$D$5,IF(AND(H118&gt;Experiencia2,H118&lt;=Experiencia3),[3]Puntajes!$D$6,IF(H118&gt;Experiencia3,[3]Puntajes!$D$7,0)))))</f>
        <v/>
      </c>
    </row>
    <row r="119" spans="3:9" ht="14.4" thickBot="1">
      <c r="C119" s="521"/>
      <c r="D119" s="522" t="str">
        <f>IF(ISERROR(VLOOKUP(C119,'[3]Capacidad Financiera'!$B$12:$X$62720,2,0)),"",VLOOKUP(C119,'[3]Capacidad Financiera'!$B$12:$X$3580,2,0))</f>
        <v/>
      </c>
      <c r="E119" s="523" t="str">
        <f>IF(ISERROR(VLOOKUP(C119,'[3]Capacidad Financiera'!$B$12:$X$62720,3,0)),"",VLOOKUP(C119,'[3]Capacidad Financiera'!$B$12:$X$62720,3,0))</f>
        <v/>
      </c>
      <c r="F119" s="531"/>
      <c r="G119" s="531" t="str">
        <f>IF(OR(D119="",E119="",F119=""),"",IF(C119&lt;&gt;"",IF(ISERROR(VLOOKUP($A$10,[3]POA!$A$2:$D$25,2,0)),"",VLOOKUP($A$10,[3]POA!$A$2:$D$25,2,0)),""))</f>
        <v/>
      </c>
      <c r="H119" s="524" t="str">
        <f t="shared" si="5"/>
        <v/>
      </c>
      <c r="I119" s="502" t="str">
        <f>IF(OR(D119="",E119="",F119=""),"",IF(AND(H119&gt;0,H119&lt;=Experiencia1),[3]Puntajes!$D$4,IF(AND(H119&gt;Experiencia1,H119&lt;=Experiencia2),[3]Puntajes!$D$5,IF(AND(H119&gt;Experiencia2,H119&lt;=Experiencia3),[3]Puntajes!$D$6,IF(H119&gt;Experiencia3,[3]Puntajes!$D$7,0)))))</f>
        <v/>
      </c>
    </row>
    <row r="120" spans="3:9" ht="13.8">
      <c r="C120" s="525"/>
      <c r="D120" s="526" t="str">
        <f>IF(ISERROR(VLOOKUP(C120,'[3]Capacidad Financiera'!$B$12:$X$62720,2,0)),"",VLOOKUP(C120,'[3]Capacidad Financiera'!$B$12:$X$3580,2,0))</f>
        <v/>
      </c>
      <c r="E120" s="527" t="str">
        <f>IF(ISERROR(VLOOKUP(C120,'[3]Capacidad Financiera'!$B$12:$X$62720,3,0)),"",VLOOKUP(C120,'[3]Capacidad Financiera'!$B$12:$X$62720,3,0))</f>
        <v/>
      </c>
      <c r="F120" s="528"/>
      <c r="G120" s="528" t="str">
        <f>IF(OR(D120="",E120="",F120=""),"",IF(C121="",IF(C120&lt;&gt;"",IF(ISERROR(VLOOKUP($A$10,[3]POA!$A$2:$D$25,2,0)),"",VLOOKUP($A$10,[3]POA!$A$2:$D$25,2,0)),""),""))</f>
        <v/>
      </c>
      <c r="H120" s="529" t="str">
        <f>IF(OR(D120="",E120="",F120=""),"",IF(C121="",IF(C120&lt;&gt;"",F120/G120,""),""))</f>
        <v/>
      </c>
      <c r="I120" s="530" t="str">
        <f>IF(C121="",IF(F120="","",IF(AND(H120&gt;0,H120&lt;=Experiencia1),[3]Puntajes!$D$4,IF(AND(H120&gt;Experiencia1,H120&lt;=Experiencia2),[3]Puntajes!$D$5,IF(AND(H120&gt;Experiencia2,H120&lt;=Experiencia3),[3]Puntajes!$D$6,IF(H120&gt;Experiencia3,[3]Puntajes!$D$7,0))))),"")</f>
        <v/>
      </c>
    </row>
    <row r="121" spans="3:9" ht="13.8">
      <c r="C121" s="518"/>
      <c r="D121" s="517" t="str">
        <f>IF(ISERROR(VLOOKUP(C121,'[3]Capacidad Financiera'!$B$12:$X$62720,2,0)),"",VLOOKUP(C121,'[3]Capacidad Financiera'!$B$12:$X$3580,2,0))</f>
        <v/>
      </c>
      <c r="E121" s="519" t="str">
        <f>IF(ISERROR(VLOOKUP(C121,'[3]Capacidad Financiera'!$B$12:$X$62720,3,0)),"",VLOOKUP(C121,'[3]Capacidad Financiera'!$B$12:$X$62720,3,0))</f>
        <v/>
      </c>
      <c r="F121" s="516"/>
      <c r="G121" s="516" t="str">
        <f>IF(OR(D121="",E121="",F121=""),"",IF(C121&lt;&gt;"",IF(ISERROR(VLOOKUP($A$10,[3]POA!$A$2:$D$25,2,0)),"",VLOOKUP($A$10,[3]POA!$A$2:$D$25,2,0)),""))</f>
        <v/>
      </c>
      <c r="H121" s="520" t="str">
        <f>IF(OR(D121="",E121="",F121=""),"",IF(C121&lt;&gt;"",F121/(G121*E121),""))</f>
        <v/>
      </c>
      <c r="I121" s="498" t="str">
        <f>IF(OR(D121="",E121="",F121=""),"",IF(AND(H121&gt;0,H121&lt;=Experiencia1),[3]Puntajes!$D$4,IF(AND(H121&gt;Experiencia1,H121&lt;=Experiencia2),[3]Puntajes!$D$5,IF(AND(H121&gt;Experiencia2,H121&lt;=Experiencia3),[3]Puntajes!$D$6,IF(H121&gt;Experiencia3,[3]Puntajes!$D$7,0)))))</f>
        <v/>
      </c>
    </row>
    <row r="122" spans="3:9" ht="13.8">
      <c r="C122" s="518"/>
      <c r="D122" s="517" t="str">
        <f>IF(ISERROR(VLOOKUP(C122,'[3]Capacidad Financiera'!$B$12:$X$62720,2,0)),"",VLOOKUP(C122,'[3]Capacidad Financiera'!$B$12:$X$3580,2,0))</f>
        <v/>
      </c>
      <c r="E122" s="519" t="str">
        <f>IF(ISERROR(VLOOKUP(C122,'[3]Capacidad Financiera'!$B$12:$X$62720,3,0)),"",VLOOKUP(C122,'[3]Capacidad Financiera'!$B$12:$X$62720,3,0))</f>
        <v/>
      </c>
      <c r="F122" s="516"/>
      <c r="G122" s="516" t="str">
        <f>IF(OR(D122="",E122="",F122=""),"",IF(C122&lt;&gt;"",IF(ISERROR(VLOOKUP($A$10,[3]POA!$A$2:$D$25,2,0)),"",VLOOKUP($A$10,[3]POA!$A$2:$D$25,2,0)),""))</f>
        <v/>
      </c>
      <c r="H122" s="520" t="str">
        <f t="shared" ref="H122:H130" si="6">IF(OR(D122="",E122="",F122=""),"",IF(C122&lt;&gt;"",F122/(G122*E122),""))</f>
        <v/>
      </c>
      <c r="I122" s="498" t="str">
        <f>IF(OR(D122="",E122="",F122=""),"",IF(AND(H122&gt;0,H122&lt;=Experiencia1),[3]Puntajes!$D$4,IF(AND(H122&gt;Experiencia1,H122&lt;=Experiencia2),[3]Puntajes!$D$5,IF(AND(H122&gt;Experiencia2,H122&lt;=Experiencia3),[3]Puntajes!$D$6,IF(H122&gt;Experiencia3,[3]Puntajes!$D$7,0)))))</f>
        <v/>
      </c>
    </row>
    <row r="123" spans="3:9" ht="13.8">
      <c r="C123" s="518"/>
      <c r="D123" s="517" t="str">
        <f>IF(ISERROR(VLOOKUP(C123,'[3]Capacidad Financiera'!$B$12:$X$62720,2,0)),"",VLOOKUP(C123,'[3]Capacidad Financiera'!$B$12:$X$3580,2,0))</f>
        <v/>
      </c>
      <c r="E123" s="519" t="str">
        <f>IF(ISERROR(VLOOKUP(C123,'[3]Capacidad Financiera'!$B$12:$X$62720,3,0)),"",VLOOKUP(C123,'[3]Capacidad Financiera'!$B$12:$X$62720,3,0))</f>
        <v/>
      </c>
      <c r="F123" s="516"/>
      <c r="G123" s="516" t="str">
        <f>IF(OR(D123="",E123="",F123=""),"",IF(C123&lt;&gt;"",IF(ISERROR(VLOOKUP($A$10,[3]POA!$A$2:$D$25,2,0)),"",VLOOKUP($A$10,[3]POA!$A$2:$D$25,2,0)),""))</f>
        <v/>
      </c>
      <c r="H123" s="520" t="str">
        <f t="shared" si="6"/>
        <v/>
      </c>
      <c r="I123" s="498" t="str">
        <f>IF(OR(D123="",E123="",F123=""),"",IF(AND(H123&gt;0,H123&lt;=Experiencia1),[3]Puntajes!$D$4,IF(AND(H123&gt;Experiencia1,H123&lt;=Experiencia2),[3]Puntajes!$D$5,IF(AND(H123&gt;Experiencia2,H123&lt;=Experiencia3),[3]Puntajes!$D$6,IF(H123&gt;Experiencia3,[3]Puntajes!$D$7,0)))))</f>
        <v/>
      </c>
    </row>
    <row r="124" spans="3:9" ht="13.8">
      <c r="C124" s="518"/>
      <c r="D124" s="517" t="str">
        <f>IF(ISERROR(VLOOKUP(C124,'[3]Capacidad Financiera'!$B$12:$X$62720,2,0)),"",VLOOKUP(C124,'[3]Capacidad Financiera'!$B$12:$X$3580,2,0))</f>
        <v/>
      </c>
      <c r="E124" s="519" t="str">
        <f>IF(ISERROR(VLOOKUP(C124,'[3]Capacidad Financiera'!$B$12:$X$62720,3,0)),"",VLOOKUP(C124,'[3]Capacidad Financiera'!$B$12:$X$62720,3,0))</f>
        <v/>
      </c>
      <c r="F124" s="516"/>
      <c r="G124" s="516" t="str">
        <f>IF(OR(D124="",E124="",F124=""),"",IF(C124&lt;&gt;"",IF(ISERROR(VLOOKUP($A$10,[3]POA!$A$2:$D$25,2,0)),"",VLOOKUP($A$10,[3]POA!$A$2:$D$25,2,0)),""))</f>
        <v/>
      </c>
      <c r="H124" s="520" t="str">
        <f t="shared" si="6"/>
        <v/>
      </c>
      <c r="I124" s="498" t="str">
        <f>IF(OR(D124="",E124="",F124=""),"",IF(AND(H124&gt;0,H124&lt;=Experiencia1),[3]Puntajes!$D$4,IF(AND(H124&gt;Experiencia1,H124&lt;=Experiencia2),[3]Puntajes!$D$5,IF(AND(H124&gt;Experiencia2,H124&lt;=Experiencia3),[3]Puntajes!$D$6,IF(H124&gt;Experiencia3,[3]Puntajes!$D$7,0)))))</f>
        <v/>
      </c>
    </row>
    <row r="125" spans="3:9" ht="13.8">
      <c r="C125" s="518"/>
      <c r="D125" s="517" t="str">
        <f>IF(ISERROR(VLOOKUP(C125,'[3]Capacidad Financiera'!$B$12:$X$62720,2,0)),"",VLOOKUP(C125,'[3]Capacidad Financiera'!$B$12:$X$3580,2,0))</f>
        <v/>
      </c>
      <c r="E125" s="519" t="str">
        <f>IF(ISERROR(VLOOKUP(C125,'[3]Capacidad Financiera'!$B$12:$X$62720,3,0)),"",VLOOKUP(C125,'[3]Capacidad Financiera'!$B$12:$X$62720,3,0))</f>
        <v/>
      </c>
      <c r="F125" s="516"/>
      <c r="G125" s="516" t="str">
        <f>IF(OR(D125="",E125="",F125=""),"",IF(C125&lt;&gt;"",IF(ISERROR(VLOOKUP($A$10,[3]POA!$A$2:$D$25,2,0)),"",VLOOKUP($A$10,[3]POA!$A$2:$D$25,2,0)),""))</f>
        <v/>
      </c>
      <c r="H125" s="520" t="str">
        <f t="shared" si="6"/>
        <v/>
      </c>
      <c r="I125" s="498" t="str">
        <f>IF(OR(D125="",E125="",F125=""),"",IF(AND(H125&gt;0,H125&lt;=Experiencia1),[3]Puntajes!$D$4,IF(AND(H125&gt;Experiencia1,H125&lt;=Experiencia2),[3]Puntajes!$D$5,IF(AND(H125&gt;Experiencia2,H125&lt;=Experiencia3),[3]Puntajes!$D$6,IF(H125&gt;Experiencia3,[3]Puntajes!$D$7,0)))))</f>
        <v/>
      </c>
    </row>
    <row r="126" spans="3:9" ht="13.8">
      <c r="C126" s="518"/>
      <c r="D126" s="517" t="str">
        <f>IF(ISERROR(VLOOKUP(C126,'[3]Capacidad Financiera'!$B$12:$X$62720,2,0)),"",VLOOKUP(C126,'[3]Capacidad Financiera'!$B$12:$X$3580,2,0))</f>
        <v/>
      </c>
      <c r="E126" s="519" t="str">
        <f>IF(ISERROR(VLOOKUP(C126,'[3]Capacidad Financiera'!$B$12:$X$62720,3,0)),"",VLOOKUP(C126,'[3]Capacidad Financiera'!$B$12:$X$62720,3,0))</f>
        <v/>
      </c>
      <c r="F126" s="516"/>
      <c r="G126" s="516" t="str">
        <f>IF(OR(D126="",E126="",F126=""),"",IF(C126&lt;&gt;"",IF(ISERROR(VLOOKUP($A$10,[3]POA!$A$2:$D$25,2,0)),"",VLOOKUP($A$10,[3]POA!$A$2:$D$25,2,0)),""))</f>
        <v/>
      </c>
      <c r="H126" s="520" t="str">
        <f t="shared" si="6"/>
        <v/>
      </c>
      <c r="I126" s="498" t="str">
        <f>IF(OR(D126="",E126="",F126=""),"",IF(AND(H126&gt;0,H126&lt;=Experiencia1),[3]Puntajes!$D$4,IF(AND(H126&gt;Experiencia1,H126&lt;=Experiencia2),[3]Puntajes!$D$5,IF(AND(H126&gt;Experiencia2,H126&lt;=Experiencia3),[3]Puntajes!$D$6,IF(H126&gt;Experiencia3,[3]Puntajes!$D$7,0)))))</f>
        <v/>
      </c>
    </row>
    <row r="127" spans="3:9" ht="13.8">
      <c r="C127" s="518"/>
      <c r="D127" s="517" t="str">
        <f>IF(ISERROR(VLOOKUP(C127,'[3]Capacidad Financiera'!$B$12:$X$62720,2,0)),"",VLOOKUP(C127,'[3]Capacidad Financiera'!$B$12:$X$3580,2,0))</f>
        <v/>
      </c>
      <c r="E127" s="519" t="str">
        <f>IF(ISERROR(VLOOKUP(C127,'[3]Capacidad Financiera'!$B$12:$X$62720,3,0)),"",VLOOKUP(C127,'[3]Capacidad Financiera'!$B$12:$X$62720,3,0))</f>
        <v/>
      </c>
      <c r="F127" s="516"/>
      <c r="G127" s="516" t="str">
        <f>IF(OR(D127="",E127="",F127=""),"",IF(C127&lt;&gt;"",IF(ISERROR(VLOOKUP($A$10,[3]POA!$A$2:$D$25,2,0)),"",VLOOKUP($A$10,[3]POA!$A$2:$D$25,2,0)),""))</f>
        <v/>
      </c>
      <c r="H127" s="520" t="str">
        <f t="shared" si="6"/>
        <v/>
      </c>
      <c r="I127" s="498" t="str">
        <f>IF(OR(D127="",E127="",F127=""),"",IF(AND(H127&gt;0,H127&lt;=Experiencia1),[3]Puntajes!$D$4,IF(AND(H127&gt;Experiencia1,H127&lt;=Experiencia2),[3]Puntajes!$D$5,IF(AND(H127&gt;Experiencia2,H127&lt;=Experiencia3),[3]Puntajes!$D$6,IF(H127&gt;Experiencia3,[3]Puntajes!$D$7,0)))))</f>
        <v/>
      </c>
    </row>
    <row r="128" spans="3:9" ht="13.8">
      <c r="C128" s="518"/>
      <c r="D128" s="517" t="str">
        <f>IF(ISERROR(VLOOKUP(C128,'[3]Capacidad Financiera'!$B$12:$X$62720,2,0)),"",VLOOKUP(C128,'[3]Capacidad Financiera'!$B$12:$X$3580,2,0))</f>
        <v/>
      </c>
      <c r="E128" s="519" t="str">
        <f>IF(ISERROR(VLOOKUP(C128,'[3]Capacidad Financiera'!$B$12:$X$62720,3,0)),"",VLOOKUP(C128,'[3]Capacidad Financiera'!$B$12:$X$62720,3,0))</f>
        <v/>
      </c>
      <c r="F128" s="516"/>
      <c r="G128" s="516" t="str">
        <f>IF(OR(D128="",E128="",F128=""),"",IF(C128&lt;&gt;"",IF(ISERROR(VLOOKUP($A$10,[3]POA!$A$2:$D$25,2,0)),"",VLOOKUP($A$10,[3]POA!$A$2:$D$25,2,0)),""))</f>
        <v/>
      </c>
      <c r="H128" s="520" t="str">
        <f t="shared" si="6"/>
        <v/>
      </c>
      <c r="I128" s="498" t="str">
        <f>IF(OR(D128="",E128="",F128=""),"",IF(AND(H128&gt;0,H128&lt;=Experiencia1),[3]Puntajes!$D$4,IF(AND(H128&gt;Experiencia1,H128&lt;=Experiencia2),[3]Puntajes!$D$5,IF(AND(H128&gt;Experiencia2,H128&lt;=Experiencia3),[3]Puntajes!$D$6,IF(H128&gt;Experiencia3,[3]Puntajes!$D$7,0)))))</f>
        <v/>
      </c>
    </row>
    <row r="129" spans="3:9" ht="13.8">
      <c r="C129" s="518"/>
      <c r="D129" s="517" t="str">
        <f>IF(ISERROR(VLOOKUP(C129,'[3]Capacidad Financiera'!$B$12:$X$62720,2,0)),"",VLOOKUP(C129,'[3]Capacidad Financiera'!$B$12:$X$3580,2,0))</f>
        <v/>
      </c>
      <c r="E129" s="519" t="str">
        <f>IF(ISERROR(VLOOKUP(C129,'[3]Capacidad Financiera'!$B$12:$X$62720,3,0)),"",VLOOKUP(C129,'[3]Capacidad Financiera'!$B$12:$X$62720,3,0))</f>
        <v/>
      </c>
      <c r="F129" s="516"/>
      <c r="G129" s="516" t="str">
        <f>IF(OR(D129="",E129="",F129=""),"",IF(C129&lt;&gt;"",IF(ISERROR(VLOOKUP($A$10,[3]POA!$A$2:$D$25,2,0)),"",VLOOKUP($A$10,[3]POA!$A$2:$D$25,2,0)),""))</f>
        <v/>
      </c>
      <c r="H129" s="520" t="str">
        <f t="shared" si="6"/>
        <v/>
      </c>
      <c r="I129" s="498" t="str">
        <f>IF(OR(D129="",E129="",F129=""),"",IF(AND(H129&gt;0,H129&lt;=Experiencia1),[3]Puntajes!$D$4,IF(AND(H129&gt;Experiencia1,H129&lt;=Experiencia2),[3]Puntajes!$D$5,IF(AND(H129&gt;Experiencia2,H129&lt;=Experiencia3),[3]Puntajes!$D$6,IF(H129&gt;Experiencia3,[3]Puntajes!$D$7,0)))))</f>
        <v/>
      </c>
    </row>
    <row r="130" spans="3:9" ht="14.4" thickBot="1">
      <c r="C130" s="521"/>
      <c r="D130" s="522" t="str">
        <f>IF(ISERROR(VLOOKUP(C130,'[3]Capacidad Financiera'!$B$12:$X$62720,2,0)),"",VLOOKUP(C130,'[3]Capacidad Financiera'!$B$12:$X$3580,2,0))</f>
        <v/>
      </c>
      <c r="E130" s="523" t="str">
        <f>IF(ISERROR(VLOOKUP(C130,'[3]Capacidad Financiera'!$B$12:$X$62720,3,0)),"",VLOOKUP(C130,'[3]Capacidad Financiera'!$B$12:$X$62720,3,0))</f>
        <v/>
      </c>
      <c r="F130" s="531"/>
      <c r="G130" s="531" t="str">
        <f>IF(OR(D130="",E130="",F130=""),"",IF(C130&lt;&gt;"",IF(ISERROR(VLOOKUP($A$10,[3]POA!$A$2:$D$25,2,0)),"",VLOOKUP($A$10,[3]POA!$A$2:$D$25,2,0)),""))</f>
        <v/>
      </c>
      <c r="H130" s="524" t="str">
        <f t="shared" si="6"/>
        <v/>
      </c>
      <c r="I130" s="502" t="str">
        <f>IF(OR(D130="",E130="",F130=""),"",IF(AND(H130&gt;0,H130&lt;=Experiencia1),[3]Puntajes!$D$4,IF(AND(H130&gt;Experiencia1,H130&lt;=Experiencia2),[3]Puntajes!$D$5,IF(AND(H130&gt;Experiencia2,H130&lt;=Experiencia3),[3]Puntajes!$D$6,IF(H130&gt;Experiencia3,[3]Puntajes!$D$7,0)))))</f>
        <v/>
      </c>
    </row>
    <row r="131" spans="3:9" ht="13.8">
      <c r="C131" s="525"/>
      <c r="D131" s="526" t="str">
        <f>IF(ISERROR(VLOOKUP(C131,'[3]Capacidad Financiera'!$B$12:$X$62720,2,0)),"",VLOOKUP(C131,'[3]Capacidad Financiera'!$B$12:$X$3580,2,0))</f>
        <v/>
      </c>
      <c r="E131" s="527" t="str">
        <f>IF(ISERROR(VLOOKUP(C131,'[3]Capacidad Financiera'!$B$12:$X$62720,3,0)),"",VLOOKUP(C131,'[3]Capacidad Financiera'!$B$12:$X$62720,3,0))</f>
        <v/>
      </c>
      <c r="F131" s="528"/>
      <c r="G131" s="528" t="str">
        <f>IF(OR(D131="",E131="",F131=""),"",IF(C132="",IF(C131&lt;&gt;"",IF(ISERROR(VLOOKUP($A$10,[3]POA!$A$2:$D$25,2,0)),"",VLOOKUP($A$10,[3]POA!$A$2:$D$25,2,0)),""),""))</f>
        <v/>
      </c>
      <c r="H131" s="529" t="str">
        <f>IF(OR(D131="",E131="",F131=""),"",IF(C132="",IF(C131&lt;&gt;"",F131/G131,""),""))</f>
        <v/>
      </c>
      <c r="I131" s="530" t="str">
        <f>IF(C132="",IF(F131="","",IF(AND(H131&gt;0,H131&lt;=Experiencia1),[3]Puntajes!$D$4,IF(AND(H131&gt;Experiencia1,H131&lt;=Experiencia2),[3]Puntajes!$D$5,IF(AND(H131&gt;Experiencia2,H131&lt;=Experiencia3),[3]Puntajes!$D$6,IF(H131&gt;Experiencia3,[3]Puntajes!$D$7,0))))),"")</f>
        <v/>
      </c>
    </row>
    <row r="132" spans="3:9" ht="13.8">
      <c r="C132" s="518"/>
      <c r="D132" s="517" t="str">
        <f>IF(ISERROR(VLOOKUP(C132,'[3]Capacidad Financiera'!$B$12:$X$62720,2,0)),"",VLOOKUP(C132,'[3]Capacidad Financiera'!$B$12:$X$3580,2,0))</f>
        <v/>
      </c>
      <c r="E132" s="519" t="str">
        <f>IF(ISERROR(VLOOKUP(C132,'[3]Capacidad Financiera'!$B$12:$X$62720,3,0)),"",VLOOKUP(C132,'[3]Capacidad Financiera'!$B$12:$X$62720,3,0))</f>
        <v/>
      </c>
      <c r="F132" s="516"/>
      <c r="G132" s="516" t="str">
        <f>IF(OR(D132="",E132="",F132=""),"",IF(C132&lt;&gt;"",IF(ISERROR(VLOOKUP($A$10,[3]POA!$A$2:$D$25,2,0)),"",VLOOKUP($A$10,[3]POA!$A$2:$D$25,2,0)),""))</f>
        <v/>
      </c>
      <c r="H132" s="520" t="str">
        <f>IF(OR(D132="",E132="",F132=""),"",IF(C132&lt;&gt;"",F132/(G132*E132),""))</f>
        <v/>
      </c>
      <c r="I132" s="498" t="str">
        <f>IF(OR(D132="",E132="",F132=""),"",IF(AND(H132&gt;0,H132&lt;=Experiencia1),[3]Puntajes!$D$4,IF(AND(H132&gt;Experiencia1,H132&lt;=Experiencia2),[3]Puntajes!$D$5,IF(AND(H132&gt;Experiencia2,H132&lt;=Experiencia3),[3]Puntajes!$D$6,IF(H132&gt;Experiencia3,[3]Puntajes!$D$7,0)))))</f>
        <v/>
      </c>
    </row>
    <row r="133" spans="3:9" ht="13.8">
      <c r="C133" s="518"/>
      <c r="D133" s="517" t="str">
        <f>IF(ISERROR(VLOOKUP(C133,'[3]Capacidad Financiera'!$B$12:$X$62720,2,0)),"",VLOOKUP(C133,'[3]Capacidad Financiera'!$B$12:$X$3580,2,0))</f>
        <v/>
      </c>
      <c r="E133" s="519" t="str">
        <f>IF(ISERROR(VLOOKUP(C133,'[3]Capacidad Financiera'!$B$12:$X$62720,3,0)),"",VLOOKUP(C133,'[3]Capacidad Financiera'!$B$12:$X$62720,3,0))</f>
        <v/>
      </c>
      <c r="F133" s="516"/>
      <c r="G133" s="516" t="str">
        <f>IF(OR(D133="",E133="",F133=""),"",IF(C133&lt;&gt;"",IF(ISERROR(VLOOKUP($A$10,[3]POA!$A$2:$D$25,2,0)),"",VLOOKUP($A$10,[3]POA!$A$2:$D$25,2,0)),""))</f>
        <v/>
      </c>
      <c r="H133" s="520" t="str">
        <f t="shared" ref="H133:H141" si="7">IF(OR(D133="",E133="",F133=""),"",IF(C133&lt;&gt;"",F133/(G133*E133),""))</f>
        <v/>
      </c>
      <c r="I133" s="498" t="str">
        <f>IF(OR(D133="",E133="",F133=""),"",IF(AND(H133&gt;0,H133&lt;=Experiencia1),[3]Puntajes!$D$4,IF(AND(H133&gt;Experiencia1,H133&lt;=Experiencia2),[3]Puntajes!$D$5,IF(AND(H133&gt;Experiencia2,H133&lt;=Experiencia3),[3]Puntajes!$D$6,IF(H133&gt;Experiencia3,[3]Puntajes!$D$7,0)))))</f>
        <v/>
      </c>
    </row>
    <row r="134" spans="3:9" ht="13.8">
      <c r="C134" s="518"/>
      <c r="D134" s="517" t="str">
        <f>IF(ISERROR(VLOOKUP(C134,'[3]Capacidad Financiera'!$B$12:$X$62720,2,0)),"",VLOOKUP(C134,'[3]Capacidad Financiera'!$B$12:$X$3580,2,0))</f>
        <v/>
      </c>
      <c r="E134" s="519" t="str">
        <f>IF(ISERROR(VLOOKUP(C134,'[3]Capacidad Financiera'!$B$12:$X$62720,3,0)),"",VLOOKUP(C134,'[3]Capacidad Financiera'!$B$12:$X$62720,3,0))</f>
        <v/>
      </c>
      <c r="F134" s="516"/>
      <c r="G134" s="516" t="str">
        <f>IF(OR(D134="",E134="",F134=""),"",IF(C134&lt;&gt;"",IF(ISERROR(VLOOKUP($A$10,[3]POA!$A$2:$D$25,2,0)),"",VLOOKUP($A$10,[3]POA!$A$2:$D$25,2,0)),""))</f>
        <v/>
      </c>
      <c r="H134" s="520" t="str">
        <f t="shared" si="7"/>
        <v/>
      </c>
      <c r="I134" s="498" t="str">
        <f>IF(OR(D134="",E134="",F134=""),"",IF(AND(H134&gt;0,H134&lt;=Experiencia1),[3]Puntajes!$D$4,IF(AND(H134&gt;Experiencia1,H134&lt;=Experiencia2),[3]Puntajes!$D$5,IF(AND(H134&gt;Experiencia2,H134&lt;=Experiencia3),[3]Puntajes!$D$6,IF(H134&gt;Experiencia3,[3]Puntajes!$D$7,0)))))</f>
        <v/>
      </c>
    </row>
    <row r="135" spans="3:9" ht="13.8">
      <c r="C135" s="518"/>
      <c r="D135" s="517" t="str">
        <f>IF(ISERROR(VLOOKUP(C135,'[3]Capacidad Financiera'!$B$12:$X$62720,2,0)),"",VLOOKUP(C135,'[3]Capacidad Financiera'!$B$12:$X$3580,2,0))</f>
        <v/>
      </c>
      <c r="E135" s="519" t="str">
        <f>IF(ISERROR(VLOOKUP(C135,'[3]Capacidad Financiera'!$B$12:$X$62720,3,0)),"",VLOOKUP(C135,'[3]Capacidad Financiera'!$B$12:$X$62720,3,0))</f>
        <v/>
      </c>
      <c r="F135" s="516"/>
      <c r="G135" s="516" t="str">
        <f>IF(OR(D135="",E135="",F135=""),"",IF(C135&lt;&gt;"",IF(ISERROR(VLOOKUP($A$10,[3]POA!$A$2:$D$25,2,0)),"",VLOOKUP($A$10,[3]POA!$A$2:$D$25,2,0)),""))</f>
        <v/>
      </c>
      <c r="H135" s="520" t="str">
        <f t="shared" si="7"/>
        <v/>
      </c>
      <c r="I135" s="498" t="str">
        <f>IF(OR(D135="",E135="",F135=""),"",IF(AND(H135&gt;0,H135&lt;=Experiencia1),[3]Puntajes!$D$4,IF(AND(H135&gt;Experiencia1,H135&lt;=Experiencia2),[3]Puntajes!$D$5,IF(AND(H135&gt;Experiencia2,H135&lt;=Experiencia3),[3]Puntajes!$D$6,IF(H135&gt;Experiencia3,[3]Puntajes!$D$7,0)))))</f>
        <v/>
      </c>
    </row>
    <row r="136" spans="3:9" ht="13.8">
      <c r="C136" s="518"/>
      <c r="D136" s="517" t="str">
        <f>IF(ISERROR(VLOOKUP(C136,'[3]Capacidad Financiera'!$B$12:$X$62720,2,0)),"",VLOOKUP(C136,'[3]Capacidad Financiera'!$B$12:$X$3580,2,0))</f>
        <v/>
      </c>
      <c r="E136" s="519" t="str">
        <f>IF(ISERROR(VLOOKUP(C136,'[3]Capacidad Financiera'!$B$12:$X$62720,3,0)),"",VLOOKUP(C136,'[3]Capacidad Financiera'!$B$12:$X$62720,3,0))</f>
        <v/>
      </c>
      <c r="F136" s="516"/>
      <c r="G136" s="516" t="str">
        <f>IF(OR(D136="",E136="",F136=""),"",IF(C136&lt;&gt;"",IF(ISERROR(VLOOKUP($A$10,[3]POA!$A$2:$D$25,2,0)),"",VLOOKUP($A$10,[3]POA!$A$2:$D$25,2,0)),""))</f>
        <v/>
      </c>
      <c r="H136" s="520" t="str">
        <f t="shared" si="7"/>
        <v/>
      </c>
      <c r="I136" s="498" t="str">
        <f>IF(OR(D136="",E136="",F136=""),"",IF(AND(H136&gt;0,H136&lt;=Experiencia1),[3]Puntajes!$D$4,IF(AND(H136&gt;Experiencia1,H136&lt;=Experiencia2),[3]Puntajes!$D$5,IF(AND(H136&gt;Experiencia2,H136&lt;=Experiencia3),[3]Puntajes!$D$6,IF(H136&gt;Experiencia3,[3]Puntajes!$D$7,0)))))</f>
        <v/>
      </c>
    </row>
    <row r="137" spans="3:9" ht="13.8">
      <c r="C137" s="518"/>
      <c r="D137" s="517" t="str">
        <f>IF(ISERROR(VLOOKUP(C137,'[3]Capacidad Financiera'!$B$12:$X$62720,2,0)),"",VLOOKUP(C137,'[3]Capacidad Financiera'!$B$12:$X$3580,2,0))</f>
        <v/>
      </c>
      <c r="E137" s="519" t="str">
        <f>IF(ISERROR(VLOOKUP(C137,'[3]Capacidad Financiera'!$B$12:$X$62720,3,0)),"",VLOOKUP(C137,'[3]Capacidad Financiera'!$B$12:$X$62720,3,0))</f>
        <v/>
      </c>
      <c r="F137" s="516"/>
      <c r="G137" s="516" t="str">
        <f>IF(OR(D137="",E137="",F137=""),"",IF(C137&lt;&gt;"",IF(ISERROR(VLOOKUP($A$10,[3]POA!$A$2:$D$25,2,0)),"",VLOOKUP($A$10,[3]POA!$A$2:$D$25,2,0)),""))</f>
        <v/>
      </c>
      <c r="H137" s="520" t="str">
        <f t="shared" si="7"/>
        <v/>
      </c>
      <c r="I137" s="498" t="str">
        <f>IF(OR(D137="",E137="",F137=""),"",IF(AND(H137&gt;0,H137&lt;=Experiencia1),[3]Puntajes!$D$4,IF(AND(H137&gt;Experiencia1,H137&lt;=Experiencia2),[3]Puntajes!$D$5,IF(AND(H137&gt;Experiencia2,H137&lt;=Experiencia3),[3]Puntajes!$D$6,IF(H137&gt;Experiencia3,[3]Puntajes!$D$7,0)))))</f>
        <v/>
      </c>
    </row>
    <row r="138" spans="3:9" ht="13.8">
      <c r="C138" s="518"/>
      <c r="D138" s="517" t="str">
        <f>IF(ISERROR(VLOOKUP(C138,'[3]Capacidad Financiera'!$B$12:$X$62720,2,0)),"",VLOOKUP(C138,'[3]Capacidad Financiera'!$B$12:$X$3580,2,0))</f>
        <v/>
      </c>
      <c r="E138" s="519" t="str">
        <f>IF(ISERROR(VLOOKUP(C138,'[3]Capacidad Financiera'!$B$12:$X$62720,3,0)),"",VLOOKUP(C138,'[3]Capacidad Financiera'!$B$12:$X$62720,3,0))</f>
        <v/>
      </c>
      <c r="F138" s="516"/>
      <c r="G138" s="516" t="str">
        <f>IF(OR(D138="",E138="",F138=""),"",IF(C138&lt;&gt;"",IF(ISERROR(VLOOKUP($A$10,[3]POA!$A$2:$D$25,2,0)),"",VLOOKUP($A$10,[3]POA!$A$2:$D$25,2,0)),""))</f>
        <v/>
      </c>
      <c r="H138" s="520" t="str">
        <f t="shared" si="7"/>
        <v/>
      </c>
      <c r="I138" s="498" t="str">
        <f>IF(OR(D138="",E138="",F138=""),"",IF(AND(H138&gt;0,H138&lt;=Experiencia1),[3]Puntajes!$D$4,IF(AND(H138&gt;Experiencia1,H138&lt;=Experiencia2),[3]Puntajes!$D$5,IF(AND(H138&gt;Experiencia2,H138&lt;=Experiencia3),[3]Puntajes!$D$6,IF(H138&gt;Experiencia3,[3]Puntajes!$D$7,0)))))</f>
        <v/>
      </c>
    </row>
    <row r="139" spans="3:9" ht="13.8">
      <c r="C139" s="518"/>
      <c r="D139" s="517" t="str">
        <f>IF(ISERROR(VLOOKUP(C139,'[3]Capacidad Financiera'!$B$12:$X$62720,2,0)),"",VLOOKUP(C139,'[3]Capacidad Financiera'!$B$12:$X$3580,2,0))</f>
        <v/>
      </c>
      <c r="E139" s="519" t="str">
        <f>IF(ISERROR(VLOOKUP(C139,'[3]Capacidad Financiera'!$B$12:$X$62720,3,0)),"",VLOOKUP(C139,'[3]Capacidad Financiera'!$B$12:$X$62720,3,0))</f>
        <v/>
      </c>
      <c r="F139" s="516"/>
      <c r="G139" s="516" t="str">
        <f>IF(OR(D139="",E139="",F139=""),"",IF(C139&lt;&gt;"",IF(ISERROR(VLOOKUP($A$10,[3]POA!$A$2:$D$25,2,0)),"",VLOOKUP($A$10,[3]POA!$A$2:$D$25,2,0)),""))</f>
        <v/>
      </c>
      <c r="H139" s="520" t="str">
        <f t="shared" si="7"/>
        <v/>
      </c>
      <c r="I139" s="498" t="str">
        <f>IF(OR(D139="",E139="",F139=""),"",IF(AND(H139&gt;0,H139&lt;=Experiencia1),[3]Puntajes!$D$4,IF(AND(H139&gt;Experiencia1,H139&lt;=Experiencia2),[3]Puntajes!$D$5,IF(AND(H139&gt;Experiencia2,H139&lt;=Experiencia3),[3]Puntajes!$D$6,IF(H139&gt;Experiencia3,[3]Puntajes!$D$7,0)))))</f>
        <v/>
      </c>
    </row>
    <row r="140" spans="3:9" ht="13.8">
      <c r="C140" s="518"/>
      <c r="D140" s="517" t="str">
        <f>IF(ISERROR(VLOOKUP(C140,'[3]Capacidad Financiera'!$B$12:$X$62720,2,0)),"",VLOOKUP(C140,'[3]Capacidad Financiera'!$B$12:$X$3580,2,0))</f>
        <v/>
      </c>
      <c r="E140" s="519" t="str">
        <f>IF(ISERROR(VLOOKUP(C140,'[3]Capacidad Financiera'!$B$12:$X$62720,3,0)),"",VLOOKUP(C140,'[3]Capacidad Financiera'!$B$12:$X$62720,3,0))</f>
        <v/>
      </c>
      <c r="F140" s="516"/>
      <c r="G140" s="516" t="str">
        <f>IF(OR(D140="",E140="",F140=""),"",IF(C140&lt;&gt;"",IF(ISERROR(VLOOKUP($A$10,[3]POA!$A$2:$D$25,2,0)),"",VLOOKUP($A$10,[3]POA!$A$2:$D$25,2,0)),""))</f>
        <v/>
      </c>
      <c r="H140" s="520" t="str">
        <f t="shared" si="7"/>
        <v/>
      </c>
      <c r="I140" s="498" t="str">
        <f>IF(OR(D140="",E140="",F140=""),"",IF(AND(H140&gt;0,H140&lt;=Experiencia1),[3]Puntajes!$D$4,IF(AND(H140&gt;Experiencia1,H140&lt;=Experiencia2),[3]Puntajes!$D$5,IF(AND(H140&gt;Experiencia2,H140&lt;=Experiencia3),[3]Puntajes!$D$6,IF(H140&gt;Experiencia3,[3]Puntajes!$D$7,0)))))</f>
        <v/>
      </c>
    </row>
    <row r="141" spans="3:9" ht="14.4" thickBot="1">
      <c r="C141" s="521"/>
      <c r="D141" s="522" t="str">
        <f>IF(ISERROR(VLOOKUP(C141,'[3]Capacidad Financiera'!$B$12:$X$62720,2,0)),"",VLOOKUP(C141,'[3]Capacidad Financiera'!$B$12:$X$3580,2,0))</f>
        <v/>
      </c>
      <c r="E141" s="523" t="str">
        <f>IF(ISERROR(VLOOKUP(C141,'[3]Capacidad Financiera'!$B$12:$X$62720,3,0)),"",VLOOKUP(C141,'[3]Capacidad Financiera'!$B$12:$X$62720,3,0))</f>
        <v/>
      </c>
      <c r="F141" s="531"/>
      <c r="G141" s="531" t="str">
        <f>IF(OR(D141="",E141="",F141=""),"",IF(C141&lt;&gt;"",IF(ISERROR(VLOOKUP($A$10,[3]POA!$A$2:$D$25,2,0)),"",VLOOKUP($A$10,[3]POA!$A$2:$D$25,2,0)),""))</f>
        <v/>
      </c>
      <c r="H141" s="524" t="str">
        <f t="shared" si="7"/>
        <v/>
      </c>
      <c r="I141" s="502" t="str">
        <f>IF(OR(D141="",E141="",F141=""),"",IF(AND(H141&gt;0,H141&lt;=Experiencia1),[3]Puntajes!$D$4,IF(AND(H141&gt;Experiencia1,H141&lt;=Experiencia2),[3]Puntajes!$D$5,IF(AND(H141&gt;Experiencia2,H141&lt;=Experiencia3),[3]Puntajes!$D$6,IF(H141&gt;Experiencia3,[3]Puntajes!$D$7,0)))))</f>
        <v/>
      </c>
    </row>
    <row r="142" spans="3:9" ht="13.8">
      <c r="C142" s="525"/>
      <c r="D142" s="526" t="str">
        <f>IF(ISERROR(VLOOKUP(C142,'[3]Capacidad Financiera'!$B$12:$X$62720,2,0)),"",VLOOKUP(C142,'[3]Capacidad Financiera'!$B$12:$X$3580,2,0))</f>
        <v/>
      </c>
      <c r="E142" s="527" t="str">
        <f>IF(ISERROR(VLOOKUP(C142,'[3]Capacidad Financiera'!$B$12:$X$62720,3,0)),"",VLOOKUP(C142,'[3]Capacidad Financiera'!$B$12:$X$62720,3,0))</f>
        <v/>
      </c>
      <c r="F142" s="528"/>
      <c r="G142" s="528" t="str">
        <f>IF(OR(D142="",E142="",F142=""),"",IF(C143="",IF(C142&lt;&gt;"",IF(ISERROR(VLOOKUP($A$10,[3]POA!$A$2:$D$25,2,0)),"",VLOOKUP($A$10,[3]POA!$A$2:$D$25,2,0)),""),""))</f>
        <v/>
      </c>
      <c r="H142" s="529" t="str">
        <f>IF(OR(D142="",E142="",F142=""),"",IF(C143="",IF(C142&lt;&gt;"",F142/G142,""),""))</f>
        <v/>
      </c>
      <c r="I142" s="530" t="str">
        <f>IF(C143="",IF(F142="","",IF(AND(H142&gt;0,H142&lt;=Experiencia1),[3]Puntajes!$D$4,IF(AND(H142&gt;Experiencia1,H142&lt;=Experiencia2),[3]Puntajes!$D$5,IF(AND(H142&gt;Experiencia2,H142&lt;=Experiencia3),[3]Puntajes!$D$6,IF(H142&gt;Experiencia3,[3]Puntajes!$D$7,0))))),"")</f>
        <v/>
      </c>
    </row>
    <row r="143" spans="3:9" ht="13.8">
      <c r="C143" s="518"/>
      <c r="D143" s="517" t="str">
        <f>IF(ISERROR(VLOOKUP(C143,'[3]Capacidad Financiera'!$B$12:$X$62720,2,0)),"",VLOOKUP(C143,'[3]Capacidad Financiera'!$B$12:$X$3580,2,0))</f>
        <v/>
      </c>
      <c r="E143" s="519" t="str">
        <f>IF(ISERROR(VLOOKUP(C143,'[3]Capacidad Financiera'!$B$12:$X$62720,3,0)),"",VLOOKUP(C143,'[3]Capacidad Financiera'!$B$12:$X$62720,3,0))</f>
        <v/>
      </c>
      <c r="F143" s="516"/>
      <c r="G143" s="516" t="str">
        <f>IF(OR(D143="",E143="",F143=""),"",IF(C143&lt;&gt;"",IF(ISERROR(VLOOKUP($A$10,[3]POA!$A$2:$D$25,2,0)),"",VLOOKUP($A$10,[3]POA!$A$2:$D$25,2,0)),""))</f>
        <v/>
      </c>
      <c r="H143" s="520" t="str">
        <f>IF(OR(D143="",E143="",F143=""),"",IF(C143&lt;&gt;"",F143/(G143*E143),""))</f>
        <v/>
      </c>
      <c r="I143" s="498" t="str">
        <f>IF(OR(D143="",E143="",F143=""),"",IF(AND(H143&gt;0,H143&lt;=Experiencia1),[3]Puntajes!$D$4,IF(AND(H143&gt;Experiencia1,H143&lt;=Experiencia2),[3]Puntajes!$D$5,IF(AND(H143&gt;Experiencia2,H143&lt;=Experiencia3),[3]Puntajes!$D$6,IF(H143&gt;Experiencia3,[3]Puntajes!$D$7,0)))))</f>
        <v/>
      </c>
    </row>
    <row r="144" spans="3:9" ht="13.8">
      <c r="C144" s="518"/>
      <c r="D144" s="517" t="str">
        <f>IF(ISERROR(VLOOKUP(C144,'[3]Capacidad Financiera'!$B$12:$X$62720,2,0)),"",VLOOKUP(C144,'[3]Capacidad Financiera'!$B$12:$X$3580,2,0))</f>
        <v/>
      </c>
      <c r="E144" s="519" t="str">
        <f>IF(ISERROR(VLOOKUP(C144,'[3]Capacidad Financiera'!$B$12:$X$62720,3,0)),"",VLOOKUP(C144,'[3]Capacidad Financiera'!$B$12:$X$62720,3,0))</f>
        <v/>
      </c>
      <c r="F144" s="516"/>
      <c r="G144" s="516" t="str">
        <f>IF(OR(D144="",E144="",F144=""),"",IF(C144&lt;&gt;"",IF(ISERROR(VLOOKUP($A$10,[3]POA!$A$2:$D$25,2,0)),"",VLOOKUP($A$10,[3]POA!$A$2:$D$25,2,0)),""))</f>
        <v/>
      </c>
      <c r="H144" s="520" t="str">
        <f t="shared" ref="H144:H152" si="8">IF(OR(D144="",E144="",F144=""),"",IF(C144&lt;&gt;"",F144/(G144*E144),""))</f>
        <v/>
      </c>
      <c r="I144" s="498" t="str">
        <f>IF(OR(D144="",E144="",F144=""),"",IF(AND(H144&gt;0,H144&lt;=Experiencia1),[3]Puntajes!$D$4,IF(AND(H144&gt;Experiencia1,H144&lt;=Experiencia2),[3]Puntajes!$D$5,IF(AND(H144&gt;Experiencia2,H144&lt;=Experiencia3),[3]Puntajes!$D$6,IF(H144&gt;Experiencia3,[3]Puntajes!$D$7,0)))))</f>
        <v/>
      </c>
    </row>
    <row r="145" spans="3:9" ht="13.8">
      <c r="C145" s="518"/>
      <c r="D145" s="517" t="str">
        <f>IF(ISERROR(VLOOKUP(C145,'[3]Capacidad Financiera'!$B$12:$X$62720,2,0)),"",VLOOKUP(C145,'[3]Capacidad Financiera'!$B$12:$X$3580,2,0))</f>
        <v/>
      </c>
      <c r="E145" s="519" t="str">
        <f>IF(ISERROR(VLOOKUP(C145,'[3]Capacidad Financiera'!$B$12:$X$62720,3,0)),"",VLOOKUP(C145,'[3]Capacidad Financiera'!$B$12:$X$62720,3,0))</f>
        <v/>
      </c>
      <c r="F145" s="516"/>
      <c r="G145" s="516" t="str">
        <f>IF(OR(D145="",E145="",F145=""),"",IF(C145&lt;&gt;"",IF(ISERROR(VLOOKUP($A$10,[3]POA!$A$2:$D$25,2,0)),"",VLOOKUP($A$10,[3]POA!$A$2:$D$25,2,0)),""))</f>
        <v/>
      </c>
      <c r="H145" s="520" t="str">
        <f t="shared" si="8"/>
        <v/>
      </c>
      <c r="I145" s="498" t="str">
        <f>IF(OR(D145="",E145="",F145=""),"",IF(AND(H145&gt;0,H145&lt;=Experiencia1),[3]Puntajes!$D$4,IF(AND(H145&gt;Experiencia1,H145&lt;=Experiencia2),[3]Puntajes!$D$5,IF(AND(H145&gt;Experiencia2,H145&lt;=Experiencia3),[3]Puntajes!$D$6,IF(H145&gt;Experiencia3,[3]Puntajes!$D$7,0)))))</f>
        <v/>
      </c>
    </row>
    <row r="146" spans="3:9" ht="13.8">
      <c r="C146" s="518"/>
      <c r="D146" s="517" t="str">
        <f>IF(ISERROR(VLOOKUP(C146,'[3]Capacidad Financiera'!$B$12:$X$62720,2,0)),"",VLOOKUP(C146,'[3]Capacidad Financiera'!$B$12:$X$3580,2,0))</f>
        <v/>
      </c>
      <c r="E146" s="519" t="str">
        <f>IF(ISERROR(VLOOKUP(C146,'[3]Capacidad Financiera'!$B$12:$X$62720,3,0)),"",VLOOKUP(C146,'[3]Capacidad Financiera'!$B$12:$X$62720,3,0))</f>
        <v/>
      </c>
      <c r="F146" s="516"/>
      <c r="G146" s="516" t="str">
        <f>IF(OR(D146="",E146="",F146=""),"",IF(C146&lt;&gt;"",IF(ISERROR(VLOOKUP($A$10,[3]POA!$A$2:$D$25,2,0)),"",VLOOKUP($A$10,[3]POA!$A$2:$D$25,2,0)),""))</f>
        <v/>
      </c>
      <c r="H146" s="520" t="str">
        <f t="shared" si="8"/>
        <v/>
      </c>
      <c r="I146" s="498" t="str">
        <f>IF(OR(D146="",E146="",F146=""),"",IF(AND(H146&gt;0,H146&lt;=Experiencia1),[3]Puntajes!$D$4,IF(AND(H146&gt;Experiencia1,H146&lt;=Experiencia2),[3]Puntajes!$D$5,IF(AND(H146&gt;Experiencia2,H146&lt;=Experiencia3),[3]Puntajes!$D$6,IF(H146&gt;Experiencia3,[3]Puntajes!$D$7,0)))))</f>
        <v/>
      </c>
    </row>
    <row r="147" spans="3:9" ht="13.8">
      <c r="C147" s="518"/>
      <c r="D147" s="517" t="str">
        <f>IF(ISERROR(VLOOKUP(C147,'[3]Capacidad Financiera'!$B$12:$X$62720,2,0)),"",VLOOKUP(C147,'[3]Capacidad Financiera'!$B$12:$X$3580,2,0))</f>
        <v/>
      </c>
      <c r="E147" s="519" t="str">
        <f>IF(ISERROR(VLOOKUP(C147,'[3]Capacidad Financiera'!$B$12:$X$62720,3,0)),"",VLOOKUP(C147,'[3]Capacidad Financiera'!$B$12:$X$62720,3,0))</f>
        <v/>
      </c>
      <c r="F147" s="516"/>
      <c r="G147" s="516" t="str">
        <f>IF(OR(D147="",E147="",F147=""),"",IF(C147&lt;&gt;"",IF(ISERROR(VLOOKUP($A$10,[3]POA!$A$2:$D$25,2,0)),"",VLOOKUP($A$10,[3]POA!$A$2:$D$25,2,0)),""))</f>
        <v/>
      </c>
      <c r="H147" s="520" t="str">
        <f t="shared" si="8"/>
        <v/>
      </c>
      <c r="I147" s="498" t="str">
        <f>IF(OR(D147="",E147="",F147=""),"",IF(AND(H147&gt;0,H147&lt;=Experiencia1),[3]Puntajes!$D$4,IF(AND(H147&gt;Experiencia1,H147&lt;=Experiencia2),[3]Puntajes!$D$5,IF(AND(H147&gt;Experiencia2,H147&lt;=Experiencia3),[3]Puntajes!$D$6,IF(H147&gt;Experiencia3,[3]Puntajes!$D$7,0)))))</f>
        <v/>
      </c>
    </row>
    <row r="148" spans="3:9" ht="13.8">
      <c r="C148" s="518"/>
      <c r="D148" s="517" t="str">
        <f>IF(ISERROR(VLOOKUP(C148,'[3]Capacidad Financiera'!$B$12:$X$62720,2,0)),"",VLOOKUP(C148,'[3]Capacidad Financiera'!$B$12:$X$3580,2,0))</f>
        <v/>
      </c>
      <c r="E148" s="519" t="str">
        <f>IF(ISERROR(VLOOKUP(C148,'[3]Capacidad Financiera'!$B$12:$X$62720,3,0)),"",VLOOKUP(C148,'[3]Capacidad Financiera'!$B$12:$X$62720,3,0))</f>
        <v/>
      </c>
      <c r="F148" s="516"/>
      <c r="G148" s="516" t="str">
        <f>IF(OR(D148="",E148="",F148=""),"",IF(C148&lt;&gt;"",IF(ISERROR(VLOOKUP($A$10,[3]POA!$A$2:$D$25,2,0)),"",VLOOKUP($A$10,[3]POA!$A$2:$D$25,2,0)),""))</f>
        <v/>
      </c>
      <c r="H148" s="520" t="str">
        <f t="shared" si="8"/>
        <v/>
      </c>
      <c r="I148" s="498" t="str">
        <f>IF(OR(D148="",E148="",F148=""),"",IF(AND(H148&gt;0,H148&lt;=Experiencia1),[3]Puntajes!$D$4,IF(AND(H148&gt;Experiencia1,H148&lt;=Experiencia2),[3]Puntajes!$D$5,IF(AND(H148&gt;Experiencia2,H148&lt;=Experiencia3),[3]Puntajes!$D$6,IF(H148&gt;Experiencia3,[3]Puntajes!$D$7,0)))))</f>
        <v/>
      </c>
    </row>
    <row r="149" spans="3:9" ht="13.8">
      <c r="C149" s="518"/>
      <c r="D149" s="517" t="str">
        <f>IF(ISERROR(VLOOKUP(C149,'[3]Capacidad Financiera'!$B$12:$X$62720,2,0)),"",VLOOKUP(C149,'[3]Capacidad Financiera'!$B$12:$X$3580,2,0))</f>
        <v/>
      </c>
      <c r="E149" s="519" t="str">
        <f>IF(ISERROR(VLOOKUP(C149,'[3]Capacidad Financiera'!$B$12:$X$62720,3,0)),"",VLOOKUP(C149,'[3]Capacidad Financiera'!$B$12:$X$62720,3,0))</f>
        <v/>
      </c>
      <c r="F149" s="516"/>
      <c r="G149" s="516" t="str">
        <f>IF(OR(D149="",E149="",F149=""),"",IF(C149&lt;&gt;"",IF(ISERROR(VLOOKUP($A$10,[3]POA!$A$2:$D$25,2,0)),"",VLOOKUP($A$10,[3]POA!$A$2:$D$25,2,0)),""))</f>
        <v/>
      </c>
      <c r="H149" s="520" t="str">
        <f t="shared" si="8"/>
        <v/>
      </c>
      <c r="I149" s="498" t="str">
        <f>IF(OR(D149="",E149="",F149=""),"",IF(AND(H149&gt;0,H149&lt;=Experiencia1),[3]Puntajes!$D$4,IF(AND(H149&gt;Experiencia1,H149&lt;=Experiencia2),[3]Puntajes!$D$5,IF(AND(H149&gt;Experiencia2,H149&lt;=Experiencia3),[3]Puntajes!$D$6,IF(H149&gt;Experiencia3,[3]Puntajes!$D$7,0)))))</f>
        <v/>
      </c>
    </row>
    <row r="150" spans="3:9" ht="13.8">
      <c r="C150" s="518"/>
      <c r="D150" s="517" t="str">
        <f>IF(ISERROR(VLOOKUP(C150,'[3]Capacidad Financiera'!$B$12:$X$62720,2,0)),"",VLOOKUP(C150,'[3]Capacidad Financiera'!$B$12:$X$3580,2,0))</f>
        <v/>
      </c>
      <c r="E150" s="519" t="str">
        <f>IF(ISERROR(VLOOKUP(C150,'[3]Capacidad Financiera'!$B$12:$X$62720,3,0)),"",VLOOKUP(C150,'[3]Capacidad Financiera'!$B$12:$X$62720,3,0))</f>
        <v/>
      </c>
      <c r="F150" s="516"/>
      <c r="G150" s="516" t="str">
        <f>IF(OR(D150="",E150="",F150=""),"",IF(C150&lt;&gt;"",IF(ISERROR(VLOOKUP($A$10,[3]POA!$A$2:$D$25,2,0)),"",VLOOKUP($A$10,[3]POA!$A$2:$D$25,2,0)),""))</f>
        <v/>
      </c>
      <c r="H150" s="520" t="str">
        <f t="shared" si="8"/>
        <v/>
      </c>
      <c r="I150" s="498" t="str">
        <f>IF(OR(D150="",E150="",F150=""),"",IF(AND(H150&gt;0,H150&lt;=Experiencia1),[3]Puntajes!$D$4,IF(AND(H150&gt;Experiencia1,H150&lt;=Experiencia2),[3]Puntajes!$D$5,IF(AND(H150&gt;Experiencia2,H150&lt;=Experiencia3),[3]Puntajes!$D$6,IF(H150&gt;Experiencia3,[3]Puntajes!$D$7,0)))))</f>
        <v/>
      </c>
    </row>
    <row r="151" spans="3:9" ht="13.8">
      <c r="C151" s="518"/>
      <c r="D151" s="517" t="str">
        <f>IF(ISERROR(VLOOKUP(C151,'[3]Capacidad Financiera'!$B$12:$X$62720,2,0)),"",VLOOKUP(C151,'[3]Capacidad Financiera'!$B$12:$X$3580,2,0))</f>
        <v/>
      </c>
      <c r="E151" s="519" t="str">
        <f>IF(ISERROR(VLOOKUP(C151,'[3]Capacidad Financiera'!$B$12:$X$62720,3,0)),"",VLOOKUP(C151,'[3]Capacidad Financiera'!$B$12:$X$62720,3,0))</f>
        <v/>
      </c>
      <c r="F151" s="516"/>
      <c r="G151" s="516" t="str">
        <f>IF(OR(D151="",E151="",F151=""),"",IF(C151&lt;&gt;"",IF(ISERROR(VLOOKUP($A$10,[3]POA!$A$2:$D$25,2,0)),"",VLOOKUP($A$10,[3]POA!$A$2:$D$25,2,0)),""))</f>
        <v/>
      </c>
      <c r="H151" s="520" t="str">
        <f t="shared" si="8"/>
        <v/>
      </c>
      <c r="I151" s="498" t="str">
        <f>IF(OR(D151="",E151="",F151=""),"",IF(AND(H151&gt;0,H151&lt;=Experiencia1),[3]Puntajes!$D$4,IF(AND(H151&gt;Experiencia1,H151&lt;=Experiencia2),[3]Puntajes!$D$5,IF(AND(H151&gt;Experiencia2,H151&lt;=Experiencia3),[3]Puntajes!$D$6,IF(H151&gt;Experiencia3,[3]Puntajes!$D$7,0)))))</f>
        <v/>
      </c>
    </row>
    <row r="152" spans="3:9" ht="14.4" thickBot="1">
      <c r="C152" s="521"/>
      <c r="D152" s="522" t="str">
        <f>IF(ISERROR(VLOOKUP(C152,'[3]Capacidad Financiera'!$B$12:$X$62720,2,0)),"",VLOOKUP(C152,'[3]Capacidad Financiera'!$B$12:$X$3580,2,0))</f>
        <v/>
      </c>
      <c r="E152" s="523" t="str">
        <f>IF(ISERROR(VLOOKUP(C152,'[3]Capacidad Financiera'!$B$12:$X$62720,3,0)),"",VLOOKUP(C152,'[3]Capacidad Financiera'!$B$12:$X$62720,3,0))</f>
        <v/>
      </c>
      <c r="F152" s="531"/>
      <c r="G152" s="531" t="str">
        <f>IF(OR(D152="",E152="",F152=""),"",IF(C152&lt;&gt;"",IF(ISERROR(VLOOKUP($A$10,[3]POA!$A$2:$D$25,2,0)),"",VLOOKUP($A$10,[3]POA!$A$2:$D$25,2,0)),""))</f>
        <v/>
      </c>
      <c r="H152" s="524" t="str">
        <f t="shared" si="8"/>
        <v/>
      </c>
      <c r="I152" s="502" t="str">
        <f>IF(OR(D152="",E152="",F152=""),"",IF(AND(H152&gt;0,H152&lt;=Experiencia1),[3]Puntajes!$D$4,IF(AND(H152&gt;Experiencia1,H152&lt;=Experiencia2),[3]Puntajes!$D$5,IF(AND(H152&gt;Experiencia2,H152&lt;=Experiencia3),[3]Puntajes!$D$6,IF(H152&gt;Experiencia3,[3]Puntajes!$D$7,0)))))</f>
        <v/>
      </c>
    </row>
    <row r="153" spans="3:9" ht="13.8">
      <c r="C153" s="525"/>
      <c r="D153" s="526" t="str">
        <f>IF(ISERROR(VLOOKUP(C153,'[3]Capacidad Financiera'!$B$12:$X$62720,2,0)),"",VLOOKUP(C153,'[3]Capacidad Financiera'!$B$12:$X$3580,2,0))</f>
        <v/>
      </c>
      <c r="E153" s="527" t="str">
        <f>IF(ISERROR(VLOOKUP(C153,'[3]Capacidad Financiera'!$B$12:$X$62720,3,0)),"",VLOOKUP(C153,'[3]Capacidad Financiera'!$B$12:$X$62720,3,0))</f>
        <v/>
      </c>
      <c r="F153" s="528"/>
      <c r="G153" s="528" t="str">
        <f>IF(OR(D153="",E153="",F153=""),"",IF(C154="",IF(C153&lt;&gt;"",IF(ISERROR(VLOOKUP($A$10,[3]POA!$A$2:$D$25,2,0)),"",VLOOKUP($A$10,[3]POA!$A$2:$D$25,2,0)),""),""))</f>
        <v/>
      </c>
      <c r="H153" s="529" t="str">
        <f>IF(OR(D153="",E153="",F153=""),"",IF(C154="",IF(C153&lt;&gt;"",F153/G153,""),""))</f>
        <v/>
      </c>
      <c r="I153" s="530" t="str">
        <f>IF(C154="",IF(F153="","",IF(AND(H153&gt;0,H153&lt;=Experiencia1),[3]Puntajes!$D$4,IF(AND(H153&gt;Experiencia1,H153&lt;=Experiencia2),[3]Puntajes!$D$5,IF(AND(H153&gt;Experiencia2,H153&lt;=Experiencia3),[3]Puntajes!$D$6,IF(H153&gt;Experiencia3,[3]Puntajes!$D$7,0))))),"")</f>
        <v/>
      </c>
    </row>
    <row r="154" spans="3:9" ht="13.8">
      <c r="C154" s="518"/>
      <c r="D154" s="517" t="str">
        <f>IF(ISERROR(VLOOKUP(C154,'[3]Capacidad Financiera'!$B$12:$X$62720,2,0)),"",VLOOKUP(C154,'[3]Capacidad Financiera'!$B$12:$X$3580,2,0))</f>
        <v/>
      </c>
      <c r="E154" s="519" t="str">
        <f>IF(ISERROR(VLOOKUP(C154,'[3]Capacidad Financiera'!$B$12:$X$62720,3,0)),"",VLOOKUP(C154,'[3]Capacidad Financiera'!$B$12:$X$62720,3,0))</f>
        <v/>
      </c>
      <c r="F154" s="516"/>
      <c r="G154" s="516" t="str">
        <f>IF(OR(D154="",E154="",F154=""),"",IF(C154&lt;&gt;"",IF(ISERROR(VLOOKUP($A$10,[3]POA!$A$2:$D$25,2,0)),"",VLOOKUP($A$10,[3]POA!$A$2:$D$25,2,0)),""))</f>
        <v/>
      </c>
      <c r="H154" s="520" t="str">
        <f>IF(OR(D154="",E154="",F154=""),"",IF(C154&lt;&gt;"",F154/(G154*E154),""))</f>
        <v/>
      </c>
      <c r="I154" s="498" t="str">
        <f>IF(OR(D154="",E154="",F154=""),"",IF(AND(H154&gt;0,H154&lt;=Experiencia1),[3]Puntajes!$D$4,IF(AND(H154&gt;Experiencia1,H154&lt;=Experiencia2),[3]Puntajes!$D$5,IF(AND(H154&gt;Experiencia2,H154&lt;=Experiencia3),[3]Puntajes!$D$6,IF(H154&gt;Experiencia3,[3]Puntajes!$D$7,0)))))</f>
        <v/>
      </c>
    </row>
    <row r="155" spans="3:9" ht="13.8">
      <c r="C155" s="518"/>
      <c r="D155" s="517" t="str">
        <f>IF(ISERROR(VLOOKUP(C155,'[3]Capacidad Financiera'!$B$12:$X$62720,2,0)),"",VLOOKUP(C155,'[3]Capacidad Financiera'!$B$12:$X$3580,2,0))</f>
        <v/>
      </c>
      <c r="E155" s="519" t="str">
        <f>IF(ISERROR(VLOOKUP(C155,'[3]Capacidad Financiera'!$B$12:$X$62720,3,0)),"",VLOOKUP(C155,'[3]Capacidad Financiera'!$B$12:$X$62720,3,0))</f>
        <v/>
      </c>
      <c r="F155" s="516"/>
      <c r="G155" s="516" t="str">
        <f>IF(OR(D155="",E155="",F155=""),"",IF(C155&lt;&gt;"",IF(ISERROR(VLOOKUP($A$10,[3]POA!$A$2:$D$25,2,0)),"",VLOOKUP($A$10,[3]POA!$A$2:$D$25,2,0)),""))</f>
        <v/>
      </c>
      <c r="H155" s="520" t="str">
        <f t="shared" ref="H155:H163" si="9">IF(OR(D155="",E155="",F155=""),"",IF(C155&lt;&gt;"",F155/(G155*E155),""))</f>
        <v/>
      </c>
      <c r="I155" s="498" t="str">
        <f>IF(OR(D155="",E155="",F155=""),"",IF(AND(H155&gt;0,H155&lt;=Experiencia1),[3]Puntajes!$D$4,IF(AND(H155&gt;Experiencia1,H155&lt;=Experiencia2),[3]Puntajes!$D$5,IF(AND(H155&gt;Experiencia2,H155&lt;=Experiencia3),[3]Puntajes!$D$6,IF(H155&gt;Experiencia3,[3]Puntajes!$D$7,0)))))</f>
        <v/>
      </c>
    </row>
    <row r="156" spans="3:9" ht="13.8">
      <c r="C156" s="518"/>
      <c r="D156" s="517" t="str">
        <f>IF(ISERROR(VLOOKUP(C156,'[3]Capacidad Financiera'!$B$12:$X$62720,2,0)),"",VLOOKUP(C156,'[3]Capacidad Financiera'!$B$12:$X$3580,2,0))</f>
        <v/>
      </c>
      <c r="E156" s="519" t="str">
        <f>IF(ISERROR(VLOOKUP(C156,'[3]Capacidad Financiera'!$B$12:$X$62720,3,0)),"",VLOOKUP(C156,'[3]Capacidad Financiera'!$B$12:$X$62720,3,0))</f>
        <v/>
      </c>
      <c r="F156" s="516"/>
      <c r="G156" s="516" t="str">
        <f>IF(OR(D156="",E156="",F156=""),"",IF(C156&lt;&gt;"",IF(ISERROR(VLOOKUP($A$10,[3]POA!$A$2:$D$25,2,0)),"",VLOOKUP($A$10,[3]POA!$A$2:$D$25,2,0)),""))</f>
        <v/>
      </c>
      <c r="H156" s="520" t="str">
        <f t="shared" si="9"/>
        <v/>
      </c>
      <c r="I156" s="498" t="str">
        <f>IF(OR(D156="",E156="",F156=""),"",IF(AND(H156&gt;0,H156&lt;=Experiencia1),[3]Puntajes!$D$4,IF(AND(H156&gt;Experiencia1,H156&lt;=Experiencia2),[3]Puntajes!$D$5,IF(AND(H156&gt;Experiencia2,H156&lt;=Experiencia3),[3]Puntajes!$D$6,IF(H156&gt;Experiencia3,[3]Puntajes!$D$7,0)))))</f>
        <v/>
      </c>
    </row>
    <row r="157" spans="3:9" ht="13.8">
      <c r="C157" s="518"/>
      <c r="D157" s="517" t="str">
        <f>IF(ISERROR(VLOOKUP(C157,'[3]Capacidad Financiera'!$B$12:$X$62720,2,0)),"",VLOOKUP(C157,'[3]Capacidad Financiera'!$B$12:$X$3580,2,0))</f>
        <v/>
      </c>
      <c r="E157" s="519" t="str">
        <f>IF(ISERROR(VLOOKUP(C157,'[3]Capacidad Financiera'!$B$12:$X$62720,3,0)),"",VLOOKUP(C157,'[3]Capacidad Financiera'!$B$12:$X$62720,3,0))</f>
        <v/>
      </c>
      <c r="F157" s="516"/>
      <c r="G157" s="516" t="str">
        <f>IF(OR(D157="",E157="",F157=""),"",IF(C157&lt;&gt;"",IF(ISERROR(VLOOKUP($A$10,[3]POA!$A$2:$D$25,2,0)),"",VLOOKUP($A$10,[3]POA!$A$2:$D$25,2,0)),""))</f>
        <v/>
      </c>
      <c r="H157" s="520" t="str">
        <f t="shared" si="9"/>
        <v/>
      </c>
      <c r="I157" s="498" t="str">
        <f>IF(OR(D157="",E157="",F157=""),"",IF(AND(H157&gt;0,H157&lt;=Experiencia1),[3]Puntajes!$D$4,IF(AND(H157&gt;Experiencia1,H157&lt;=Experiencia2),[3]Puntajes!$D$5,IF(AND(H157&gt;Experiencia2,H157&lt;=Experiencia3),[3]Puntajes!$D$6,IF(H157&gt;Experiencia3,[3]Puntajes!$D$7,0)))))</f>
        <v/>
      </c>
    </row>
    <row r="158" spans="3:9" ht="13.8">
      <c r="C158" s="518"/>
      <c r="D158" s="517" t="str">
        <f>IF(ISERROR(VLOOKUP(C158,'[3]Capacidad Financiera'!$B$12:$X$62720,2,0)),"",VLOOKUP(C158,'[3]Capacidad Financiera'!$B$12:$X$3580,2,0))</f>
        <v/>
      </c>
      <c r="E158" s="519" t="str">
        <f>IF(ISERROR(VLOOKUP(C158,'[3]Capacidad Financiera'!$B$12:$X$62720,3,0)),"",VLOOKUP(C158,'[3]Capacidad Financiera'!$B$12:$X$62720,3,0))</f>
        <v/>
      </c>
      <c r="F158" s="516"/>
      <c r="G158" s="516" t="str">
        <f>IF(OR(D158="",E158="",F158=""),"",IF(C158&lt;&gt;"",IF(ISERROR(VLOOKUP($A$10,[3]POA!$A$2:$D$25,2,0)),"",VLOOKUP($A$10,[3]POA!$A$2:$D$25,2,0)),""))</f>
        <v/>
      </c>
      <c r="H158" s="520" t="str">
        <f t="shared" si="9"/>
        <v/>
      </c>
      <c r="I158" s="498" t="str">
        <f>IF(OR(D158="",E158="",F158=""),"",IF(AND(H158&gt;0,H158&lt;=Experiencia1),[3]Puntajes!$D$4,IF(AND(H158&gt;Experiencia1,H158&lt;=Experiencia2),[3]Puntajes!$D$5,IF(AND(H158&gt;Experiencia2,H158&lt;=Experiencia3),[3]Puntajes!$D$6,IF(H158&gt;Experiencia3,[3]Puntajes!$D$7,0)))))</f>
        <v/>
      </c>
    </row>
    <row r="159" spans="3:9" ht="13.8">
      <c r="C159" s="518"/>
      <c r="D159" s="517" t="str">
        <f>IF(ISERROR(VLOOKUP(C159,'[3]Capacidad Financiera'!$B$12:$X$62720,2,0)),"",VLOOKUP(C159,'[3]Capacidad Financiera'!$B$12:$X$3580,2,0))</f>
        <v/>
      </c>
      <c r="E159" s="519" t="str">
        <f>IF(ISERROR(VLOOKUP(C159,'[3]Capacidad Financiera'!$B$12:$X$62720,3,0)),"",VLOOKUP(C159,'[3]Capacidad Financiera'!$B$12:$X$62720,3,0))</f>
        <v/>
      </c>
      <c r="F159" s="516"/>
      <c r="G159" s="516" t="str">
        <f>IF(OR(D159="",E159="",F159=""),"",IF(C159&lt;&gt;"",IF(ISERROR(VLOOKUP($A$10,[3]POA!$A$2:$D$25,2,0)),"",VLOOKUP($A$10,[3]POA!$A$2:$D$25,2,0)),""))</f>
        <v/>
      </c>
      <c r="H159" s="520" t="str">
        <f t="shared" si="9"/>
        <v/>
      </c>
      <c r="I159" s="498" t="str">
        <f>IF(OR(D159="",E159="",F159=""),"",IF(AND(H159&gt;0,H159&lt;=Experiencia1),[3]Puntajes!$D$4,IF(AND(H159&gt;Experiencia1,H159&lt;=Experiencia2),[3]Puntajes!$D$5,IF(AND(H159&gt;Experiencia2,H159&lt;=Experiencia3),[3]Puntajes!$D$6,IF(H159&gt;Experiencia3,[3]Puntajes!$D$7,0)))))</f>
        <v/>
      </c>
    </row>
    <row r="160" spans="3:9" ht="13.8">
      <c r="C160" s="518"/>
      <c r="D160" s="517" t="str">
        <f>IF(ISERROR(VLOOKUP(C160,'[3]Capacidad Financiera'!$B$12:$X$62720,2,0)),"",VLOOKUP(C160,'[3]Capacidad Financiera'!$B$12:$X$3580,2,0))</f>
        <v/>
      </c>
      <c r="E160" s="519" t="str">
        <f>IF(ISERROR(VLOOKUP(C160,'[3]Capacidad Financiera'!$B$12:$X$62720,3,0)),"",VLOOKUP(C160,'[3]Capacidad Financiera'!$B$12:$X$62720,3,0))</f>
        <v/>
      </c>
      <c r="F160" s="516"/>
      <c r="G160" s="516" t="str">
        <f>IF(OR(D160="",E160="",F160=""),"",IF(C160&lt;&gt;"",IF(ISERROR(VLOOKUP($A$10,[3]POA!$A$2:$D$25,2,0)),"",VLOOKUP($A$10,[3]POA!$A$2:$D$25,2,0)),""))</f>
        <v/>
      </c>
      <c r="H160" s="520" t="str">
        <f t="shared" si="9"/>
        <v/>
      </c>
      <c r="I160" s="498" t="str">
        <f>IF(OR(D160="",E160="",F160=""),"",IF(AND(H160&gt;0,H160&lt;=Experiencia1),[3]Puntajes!$D$4,IF(AND(H160&gt;Experiencia1,H160&lt;=Experiencia2),[3]Puntajes!$D$5,IF(AND(H160&gt;Experiencia2,H160&lt;=Experiencia3),[3]Puntajes!$D$6,IF(H160&gt;Experiencia3,[3]Puntajes!$D$7,0)))))</f>
        <v/>
      </c>
    </row>
    <row r="161" spans="3:9" ht="13.8">
      <c r="C161" s="518"/>
      <c r="D161" s="517" t="str">
        <f>IF(ISERROR(VLOOKUP(C161,'[3]Capacidad Financiera'!$B$12:$X$62720,2,0)),"",VLOOKUP(C161,'[3]Capacidad Financiera'!$B$12:$X$3580,2,0))</f>
        <v/>
      </c>
      <c r="E161" s="519" t="str">
        <f>IF(ISERROR(VLOOKUP(C161,'[3]Capacidad Financiera'!$B$12:$X$62720,3,0)),"",VLOOKUP(C161,'[3]Capacidad Financiera'!$B$12:$X$62720,3,0))</f>
        <v/>
      </c>
      <c r="F161" s="516"/>
      <c r="G161" s="516" t="str">
        <f>IF(OR(D161="",E161="",F161=""),"",IF(C161&lt;&gt;"",IF(ISERROR(VLOOKUP($A$10,[3]POA!$A$2:$D$25,2,0)),"",VLOOKUP($A$10,[3]POA!$A$2:$D$25,2,0)),""))</f>
        <v/>
      </c>
      <c r="H161" s="520" t="str">
        <f t="shared" si="9"/>
        <v/>
      </c>
      <c r="I161" s="498" t="str">
        <f>IF(OR(D161="",E161="",F161=""),"",IF(AND(H161&gt;0,H161&lt;=Experiencia1),[3]Puntajes!$D$4,IF(AND(H161&gt;Experiencia1,H161&lt;=Experiencia2),[3]Puntajes!$D$5,IF(AND(H161&gt;Experiencia2,H161&lt;=Experiencia3),[3]Puntajes!$D$6,IF(H161&gt;Experiencia3,[3]Puntajes!$D$7,0)))))</f>
        <v/>
      </c>
    </row>
    <row r="162" spans="3:9" ht="13.8">
      <c r="C162" s="518"/>
      <c r="D162" s="517" t="str">
        <f>IF(ISERROR(VLOOKUP(C162,'[3]Capacidad Financiera'!$B$12:$X$62720,2,0)),"",VLOOKUP(C162,'[3]Capacidad Financiera'!$B$12:$X$3580,2,0))</f>
        <v/>
      </c>
      <c r="E162" s="519" t="str">
        <f>IF(ISERROR(VLOOKUP(C162,'[3]Capacidad Financiera'!$B$12:$X$62720,3,0)),"",VLOOKUP(C162,'[3]Capacidad Financiera'!$B$12:$X$62720,3,0))</f>
        <v/>
      </c>
      <c r="F162" s="516"/>
      <c r="G162" s="516" t="str">
        <f>IF(OR(D162="",E162="",F162=""),"",IF(C162&lt;&gt;"",IF(ISERROR(VLOOKUP($A$10,[3]POA!$A$2:$D$25,2,0)),"",VLOOKUP($A$10,[3]POA!$A$2:$D$25,2,0)),""))</f>
        <v/>
      </c>
      <c r="H162" s="520" t="str">
        <f t="shared" si="9"/>
        <v/>
      </c>
      <c r="I162" s="498" t="str">
        <f>IF(OR(D162="",E162="",F162=""),"",IF(AND(H162&gt;0,H162&lt;=Experiencia1),[3]Puntajes!$D$4,IF(AND(H162&gt;Experiencia1,H162&lt;=Experiencia2),[3]Puntajes!$D$5,IF(AND(H162&gt;Experiencia2,H162&lt;=Experiencia3),[3]Puntajes!$D$6,IF(H162&gt;Experiencia3,[3]Puntajes!$D$7,0)))))</f>
        <v/>
      </c>
    </row>
    <row r="163" spans="3:9" ht="14.4" thickBot="1">
      <c r="C163" s="521"/>
      <c r="D163" s="522" t="str">
        <f>IF(ISERROR(VLOOKUP(C163,'[3]Capacidad Financiera'!$B$12:$X$62720,2,0)),"",VLOOKUP(C163,'[3]Capacidad Financiera'!$B$12:$X$3580,2,0))</f>
        <v/>
      </c>
      <c r="E163" s="523" t="str">
        <f>IF(ISERROR(VLOOKUP(C163,'[3]Capacidad Financiera'!$B$12:$X$62720,3,0)),"",VLOOKUP(C163,'[3]Capacidad Financiera'!$B$12:$X$62720,3,0))</f>
        <v/>
      </c>
      <c r="F163" s="531"/>
      <c r="G163" s="531" t="str">
        <f>IF(OR(D163="",E163="",F163=""),"",IF(C163&lt;&gt;"",IF(ISERROR(VLOOKUP($A$10,[3]POA!$A$2:$D$25,2,0)),"",VLOOKUP($A$10,[3]POA!$A$2:$D$25,2,0)),""))</f>
        <v/>
      </c>
      <c r="H163" s="524" t="str">
        <f t="shared" si="9"/>
        <v/>
      </c>
      <c r="I163" s="502" t="str">
        <f>IF(OR(D163="",E163="",F163=""),"",IF(AND(H163&gt;0,H163&lt;=Experiencia1),[3]Puntajes!$D$4,IF(AND(H163&gt;Experiencia1,H163&lt;=Experiencia2),[3]Puntajes!$D$5,IF(AND(H163&gt;Experiencia2,H163&lt;=Experiencia3),[3]Puntajes!$D$6,IF(H163&gt;Experiencia3,[3]Puntajes!$D$7,0)))))</f>
        <v/>
      </c>
    </row>
    <row r="164" spans="3:9" ht="13.8">
      <c r="C164" s="525"/>
      <c r="D164" s="526" t="str">
        <f>IF(ISERROR(VLOOKUP(C164,'[3]Capacidad Financiera'!$B$12:$X$62720,2,0)),"",VLOOKUP(C164,'[3]Capacidad Financiera'!$B$12:$X$3580,2,0))</f>
        <v/>
      </c>
      <c r="E164" s="527" t="str">
        <f>IF(ISERROR(VLOOKUP(C164,'[3]Capacidad Financiera'!$B$12:$X$62720,3,0)),"",VLOOKUP(C164,'[3]Capacidad Financiera'!$B$12:$X$62720,3,0))</f>
        <v/>
      </c>
      <c r="F164" s="528"/>
      <c r="G164" s="528" t="str">
        <f>IF(OR(D164="",E164="",F164=""),"",IF(C165="",IF(C164&lt;&gt;"",IF(ISERROR(VLOOKUP($A$10,[3]POA!$A$2:$D$25,2,0)),"",VLOOKUP($A$10,[3]POA!$A$2:$D$25,2,0)),""),""))</f>
        <v/>
      </c>
      <c r="H164" s="529" t="str">
        <f>IF(OR(D164="",E164="",F164=""),"",IF(C165="",IF(C164&lt;&gt;"",F164/G164,""),""))</f>
        <v/>
      </c>
      <c r="I164" s="530" t="str">
        <f>IF(C165="",IF(F164="","",IF(AND(H164&gt;0,H164&lt;=Experiencia1),[3]Puntajes!$D$4,IF(AND(H164&gt;Experiencia1,H164&lt;=Experiencia2),[3]Puntajes!$D$5,IF(AND(H164&gt;Experiencia2,H164&lt;=Experiencia3),[3]Puntajes!$D$6,IF(H164&gt;Experiencia3,[3]Puntajes!$D$7,0))))),"")</f>
        <v/>
      </c>
    </row>
    <row r="165" spans="3:9" ht="13.8">
      <c r="C165" s="518"/>
      <c r="D165" s="517" t="str">
        <f>IF(ISERROR(VLOOKUP(C165,'[3]Capacidad Financiera'!$B$12:$X$62720,2,0)),"",VLOOKUP(C165,'[3]Capacidad Financiera'!$B$12:$X$3580,2,0))</f>
        <v/>
      </c>
      <c r="E165" s="519" t="str">
        <f>IF(ISERROR(VLOOKUP(C165,'[3]Capacidad Financiera'!$B$12:$X$62720,3,0)),"",VLOOKUP(C165,'[3]Capacidad Financiera'!$B$12:$X$62720,3,0))</f>
        <v/>
      </c>
      <c r="F165" s="516"/>
      <c r="G165" s="516" t="str">
        <f>IF(OR(D165="",E165="",F165=""),"",IF(C165&lt;&gt;"",IF(ISERROR(VLOOKUP($A$10,[3]POA!$A$2:$D$25,2,0)),"",VLOOKUP($A$10,[3]POA!$A$2:$D$25,2,0)),""))</f>
        <v/>
      </c>
      <c r="H165" s="520" t="str">
        <f>IF(OR(D165="",E165="",F165=""),"",IF(C165&lt;&gt;"",F165/(G165*E165),""))</f>
        <v/>
      </c>
      <c r="I165" s="498" t="str">
        <f>IF(OR(D165="",E165="",F165=""),"",IF(AND(H165&gt;0,H165&lt;=Experiencia1),[3]Puntajes!$D$4,IF(AND(H165&gt;Experiencia1,H165&lt;=Experiencia2),[3]Puntajes!$D$5,IF(AND(H165&gt;Experiencia2,H165&lt;=Experiencia3),[3]Puntajes!$D$6,IF(H165&gt;Experiencia3,[3]Puntajes!$D$7,0)))))</f>
        <v/>
      </c>
    </row>
    <row r="166" spans="3:9" ht="13.8">
      <c r="C166" s="518"/>
      <c r="D166" s="517" t="str">
        <f>IF(ISERROR(VLOOKUP(C166,'[3]Capacidad Financiera'!$B$12:$X$62720,2,0)),"",VLOOKUP(C166,'[3]Capacidad Financiera'!$B$12:$X$3580,2,0))</f>
        <v/>
      </c>
      <c r="E166" s="519" t="str">
        <f>IF(ISERROR(VLOOKUP(C166,'[3]Capacidad Financiera'!$B$12:$X$62720,3,0)),"",VLOOKUP(C166,'[3]Capacidad Financiera'!$B$12:$X$62720,3,0))</f>
        <v/>
      </c>
      <c r="F166" s="516"/>
      <c r="G166" s="516" t="str">
        <f>IF(OR(D166="",E166="",F166=""),"",IF(C166&lt;&gt;"",IF(ISERROR(VLOOKUP($A$10,[3]POA!$A$2:$D$25,2,0)),"",VLOOKUP($A$10,[3]POA!$A$2:$D$25,2,0)),""))</f>
        <v/>
      </c>
      <c r="H166" s="520" t="str">
        <f t="shared" ref="H166:H174" si="10">IF(OR(D166="",E166="",F166=""),"",IF(C166&lt;&gt;"",F166/(G166*E166),""))</f>
        <v/>
      </c>
      <c r="I166" s="498" t="str">
        <f>IF(OR(D166="",E166="",F166=""),"",IF(AND(H166&gt;0,H166&lt;=Experiencia1),[3]Puntajes!$D$4,IF(AND(H166&gt;Experiencia1,H166&lt;=Experiencia2),[3]Puntajes!$D$5,IF(AND(H166&gt;Experiencia2,H166&lt;=Experiencia3),[3]Puntajes!$D$6,IF(H166&gt;Experiencia3,[3]Puntajes!$D$7,0)))))</f>
        <v/>
      </c>
    </row>
    <row r="167" spans="3:9" ht="13.8">
      <c r="C167" s="518"/>
      <c r="D167" s="517" t="str">
        <f>IF(ISERROR(VLOOKUP(C167,'[3]Capacidad Financiera'!$B$12:$X$62720,2,0)),"",VLOOKUP(C167,'[3]Capacidad Financiera'!$B$12:$X$3580,2,0))</f>
        <v/>
      </c>
      <c r="E167" s="519" t="str">
        <f>IF(ISERROR(VLOOKUP(C167,'[3]Capacidad Financiera'!$B$12:$X$62720,3,0)),"",VLOOKUP(C167,'[3]Capacidad Financiera'!$B$12:$X$62720,3,0))</f>
        <v/>
      </c>
      <c r="F167" s="516"/>
      <c r="G167" s="516" t="str">
        <f>IF(OR(D167="",E167="",F167=""),"",IF(C167&lt;&gt;"",IF(ISERROR(VLOOKUP($A$10,[3]POA!$A$2:$D$25,2,0)),"",VLOOKUP($A$10,[3]POA!$A$2:$D$25,2,0)),""))</f>
        <v/>
      </c>
      <c r="H167" s="520" t="str">
        <f t="shared" si="10"/>
        <v/>
      </c>
      <c r="I167" s="498" t="str">
        <f>IF(OR(D167="",E167="",F167=""),"",IF(AND(H167&gt;0,H167&lt;=Experiencia1),[3]Puntajes!$D$4,IF(AND(H167&gt;Experiencia1,H167&lt;=Experiencia2),[3]Puntajes!$D$5,IF(AND(H167&gt;Experiencia2,H167&lt;=Experiencia3),[3]Puntajes!$D$6,IF(H167&gt;Experiencia3,[3]Puntajes!$D$7,0)))))</f>
        <v/>
      </c>
    </row>
    <row r="168" spans="3:9" ht="13.8">
      <c r="C168" s="518"/>
      <c r="D168" s="517" t="str">
        <f>IF(ISERROR(VLOOKUP(C168,'[3]Capacidad Financiera'!$B$12:$X$62720,2,0)),"",VLOOKUP(C168,'[3]Capacidad Financiera'!$B$12:$X$3580,2,0))</f>
        <v/>
      </c>
      <c r="E168" s="519" t="str">
        <f>IF(ISERROR(VLOOKUP(C168,'[3]Capacidad Financiera'!$B$12:$X$62720,3,0)),"",VLOOKUP(C168,'[3]Capacidad Financiera'!$B$12:$X$62720,3,0))</f>
        <v/>
      </c>
      <c r="F168" s="516"/>
      <c r="G168" s="516" t="str">
        <f>IF(OR(D168="",E168="",F168=""),"",IF(C168&lt;&gt;"",IF(ISERROR(VLOOKUP($A$10,[3]POA!$A$2:$D$25,2,0)),"",VLOOKUP($A$10,[3]POA!$A$2:$D$25,2,0)),""))</f>
        <v/>
      </c>
      <c r="H168" s="520" t="str">
        <f t="shared" si="10"/>
        <v/>
      </c>
      <c r="I168" s="498" t="str">
        <f>IF(OR(D168="",E168="",F168=""),"",IF(AND(H168&gt;0,H168&lt;=Experiencia1),[3]Puntajes!$D$4,IF(AND(H168&gt;Experiencia1,H168&lt;=Experiencia2),[3]Puntajes!$D$5,IF(AND(H168&gt;Experiencia2,H168&lt;=Experiencia3),[3]Puntajes!$D$6,IF(H168&gt;Experiencia3,[3]Puntajes!$D$7,0)))))</f>
        <v/>
      </c>
    </row>
    <row r="169" spans="3:9" ht="13.8">
      <c r="C169" s="518"/>
      <c r="D169" s="517" t="str">
        <f>IF(ISERROR(VLOOKUP(C169,'[3]Capacidad Financiera'!$B$12:$X$62720,2,0)),"",VLOOKUP(C169,'[3]Capacidad Financiera'!$B$12:$X$3580,2,0))</f>
        <v/>
      </c>
      <c r="E169" s="519" t="str">
        <f>IF(ISERROR(VLOOKUP(C169,'[3]Capacidad Financiera'!$B$12:$X$62720,3,0)),"",VLOOKUP(C169,'[3]Capacidad Financiera'!$B$12:$X$62720,3,0))</f>
        <v/>
      </c>
      <c r="F169" s="516"/>
      <c r="G169" s="516" t="str">
        <f>IF(OR(D169="",E169="",F169=""),"",IF(C169&lt;&gt;"",IF(ISERROR(VLOOKUP($A$10,[3]POA!$A$2:$D$25,2,0)),"",VLOOKUP($A$10,[3]POA!$A$2:$D$25,2,0)),""))</f>
        <v/>
      </c>
      <c r="H169" s="520" t="str">
        <f t="shared" si="10"/>
        <v/>
      </c>
      <c r="I169" s="498" t="str">
        <f>IF(OR(D169="",E169="",F169=""),"",IF(AND(H169&gt;0,H169&lt;=Experiencia1),[3]Puntajes!$D$4,IF(AND(H169&gt;Experiencia1,H169&lt;=Experiencia2),[3]Puntajes!$D$5,IF(AND(H169&gt;Experiencia2,H169&lt;=Experiencia3),[3]Puntajes!$D$6,IF(H169&gt;Experiencia3,[3]Puntajes!$D$7,0)))))</f>
        <v/>
      </c>
    </row>
    <row r="170" spans="3:9" ht="13.8">
      <c r="C170" s="518"/>
      <c r="D170" s="517" t="str">
        <f>IF(ISERROR(VLOOKUP(C170,'[3]Capacidad Financiera'!$B$12:$X$62720,2,0)),"",VLOOKUP(C170,'[3]Capacidad Financiera'!$B$12:$X$3580,2,0))</f>
        <v/>
      </c>
      <c r="E170" s="519" t="str">
        <f>IF(ISERROR(VLOOKUP(C170,'[3]Capacidad Financiera'!$B$12:$X$62720,3,0)),"",VLOOKUP(C170,'[3]Capacidad Financiera'!$B$12:$X$62720,3,0))</f>
        <v/>
      </c>
      <c r="F170" s="516"/>
      <c r="G170" s="516" t="str">
        <f>IF(OR(D170="",E170="",F170=""),"",IF(C170&lt;&gt;"",IF(ISERROR(VLOOKUP($A$10,[3]POA!$A$2:$D$25,2,0)),"",VLOOKUP($A$10,[3]POA!$A$2:$D$25,2,0)),""))</f>
        <v/>
      </c>
      <c r="H170" s="520" t="str">
        <f t="shared" si="10"/>
        <v/>
      </c>
      <c r="I170" s="498" t="str">
        <f>IF(OR(D170="",E170="",F170=""),"",IF(AND(H170&gt;0,H170&lt;=Experiencia1),[3]Puntajes!$D$4,IF(AND(H170&gt;Experiencia1,H170&lt;=Experiencia2),[3]Puntajes!$D$5,IF(AND(H170&gt;Experiencia2,H170&lt;=Experiencia3),[3]Puntajes!$D$6,IF(H170&gt;Experiencia3,[3]Puntajes!$D$7,0)))))</f>
        <v/>
      </c>
    </row>
    <row r="171" spans="3:9" ht="13.8">
      <c r="C171" s="518"/>
      <c r="D171" s="517" t="str">
        <f>IF(ISERROR(VLOOKUP(C171,'[3]Capacidad Financiera'!$B$12:$X$62720,2,0)),"",VLOOKUP(C171,'[3]Capacidad Financiera'!$B$12:$X$3580,2,0))</f>
        <v/>
      </c>
      <c r="E171" s="519" t="str">
        <f>IF(ISERROR(VLOOKUP(C171,'[3]Capacidad Financiera'!$B$12:$X$62720,3,0)),"",VLOOKUP(C171,'[3]Capacidad Financiera'!$B$12:$X$62720,3,0))</f>
        <v/>
      </c>
      <c r="F171" s="516"/>
      <c r="G171" s="516" t="str">
        <f>IF(OR(D171="",E171="",F171=""),"",IF(C171&lt;&gt;"",IF(ISERROR(VLOOKUP($A$10,[3]POA!$A$2:$D$25,2,0)),"",VLOOKUP($A$10,[3]POA!$A$2:$D$25,2,0)),""))</f>
        <v/>
      </c>
      <c r="H171" s="520" t="str">
        <f t="shared" si="10"/>
        <v/>
      </c>
      <c r="I171" s="498" t="str">
        <f>IF(OR(D171="",E171="",F171=""),"",IF(AND(H171&gt;0,H171&lt;=Experiencia1),[3]Puntajes!$D$4,IF(AND(H171&gt;Experiencia1,H171&lt;=Experiencia2),[3]Puntajes!$D$5,IF(AND(H171&gt;Experiencia2,H171&lt;=Experiencia3),[3]Puntajes!$D$6,IF(H171&gt;Experiencia3,[3]Puntajes!$D$7,0)))))</f>
        <v/>
      </c>
    </row>
    <row r="172" spans="3:9" ht="13.8">
      <c r="C172" s="518"/>
      <c r="D172" s="517" t="str">
        <f>IF(ISERROR(VLOOKUP(C172,'[3]Capacidad Financiera'!$B$12:$X$62720,2,0)),"",VLOOKUP(C172,'[3]Capacidad Financiera'!$B$12:$X$3580,2,0))</f>
        <v/>
      </c>
      <c r="E172" s="519" t="str">
        <f>IF(ISERROR(VLOOKUP(C172,'[3]Capacidad Financiera'!$B$12:$X$62720,3,0)),"",VLOOKUP(C172,'[3]Capacidad Financiera'!$B$12:$X$62720,3,0))</f>
        <v/>
      </c>
      <c r="F172" s="516"/>
      <c r="G172" s="516" t="str">
        <f>IF(OR(D172="",E172="",F172=""),"",IF(C172&lt;&gt;"",IF(ISERROR(VLOOKUP($A$10,[3]POA!$A$2:$D$25,2,0)),"",VLOOKUP($A$10,[3]POA!$A$2:$D$25,2,0)),""))</f>
        <v/>
      </c>
      <c r="H172" s="520" t="str">
        <f t="shared" si="10"/>
        <v/>
      </c>
      <c r="I172" s="498" t="str">
        <f>IF(OR(D172="",E172="",F172=""),"",IF(AND(H172&gt;0,H172&lt;=Experiencia1),[3]Puntajes!$D$4,IF(AND(H172&gt;Experiencia1,H172&lt;=Experiencia2),[3]Puntajes!$D$5,IF(AND(H172&gt;Experiencia2,H172&lt;=Experiencia3),[3]Puntajes!$D$6,IF(H172&gt;Experiencia3,[3]Puntajes!$D$7,0)))))</f>
        <v/>
      </c>
    </row>
    <row r="173" spans="3:9" ht="13.8">
      <c r="C173" s="518"/>
      <c r="D173" s="517" t="str">
        <f>IF(ISERROR(VLOOKUP(C173,'[3]Capacidad Financiera'!$B$12:$X$62720,2,0)),"",VLOOKUP(C173,'[3]Capacidad Financiera'!$B$12:$X$3580,2,0))</f>
        <v/>
      </c>
      <c r="E173" s="519" t="str">
        <f>IF(ISERROR(VLOOKUP(C173,'[3]Capacidad Financiera'!$B$12:$X$62720,3,0)),"",VLOOKUP(C173,'[3]Capacidad Financiera'!$B$12:$X$62720,3,0))</f>
        <v/>
      </c>
      <c r="F173" s="516"/>
      <c r="G173" s="516" t="str">
        <f>IF(OR(D173="",E173="",F173=""),"",IF(C173&lt;&gt;"",IF(ISERROR(VLOOKUP($A$10,[3]POA!$A$2:$D$25,2,0)),"",VLOOKUP($A$10,[3]POA!$A$2:$D$25,2,0)),""))</f>
        <v/>
      </c>
      <c r="H173" s="520" t="str">
        <f t="shared" si="10"/>
        <v/>
      </c>
      <c r="I173" s="498" t="str">
        <f>IF(OR(D173="",E173="",F173=""),"",IF(AND(H173&gt;0,H173&lt;=Experiencia1),[3]Puntajes!$D$4,IF(AND(H173&gt;Experiencia1,H173&lt;=Experiencia2),[3]Puntajes!$D$5,IF(AND(H173&gt;Experiencia2,H173&lt;=Experiencia3),[3]Puntajes!$D$6,IF(H173&gt;Experiencia3,[3]Puntajes!$D$7,0)))))</f>
        <v/>
      </c>
    </row>
    <row r="174" spans="3:9" ht="14.4" thickBot="1">
      <c r="C174" s="521"/>
      <c r="D174" s="522" t="str">
        <f>IF(ISERROR(VLOOKUP(C174,'[3]Capacidad Financiera'!$B$12:$X$62720,2,0)),"",VLOOKUP(C174,'[3]Capacidad Financiera'!$B$12:$X$3580,2,0))</f>
        <v/>
      </c>
      <c r="E174" s="523" t="str">
        <f>IF(ISERROR(VLOOKUP(C174,'[3]Capacidad Financiera'!$B$12:$X$62720,3,0)),"",VLOOKUP(C174,'[3]Capacidad Financiera'!$B$12:$X$62720,3,0))</f>
        <v/>
      </c>
      <c r="F174" s="531"/>
      <c r="G174" s="531" t="str">
        <f>IF(OR(D174="",E174="",F174=""),"",IF(C174&lt;&gt;"",IF(ISERROR(VLOOKUP($A$10,[3]POA!$A$2:$D$25,2,0)),"",VLOOKUP($A$10,[3]POA!$A$2:$D$25,2,0)),""))</f>
        <v/>
      </c>
      <c r="H174" s="524" t="str">
        <f t="shared" si="10"/>
        <v/>
      </c>
      <c r="I174" s="502" t="str">
        <f>IF(OR(D174="",E174="",F174=""),"",IF(AND(H174&gt;0,H174&lt;=Experiencia1),[3]Puntajes!$D$4,IF(AND(H174&gt;Experiencia1,H174&lt;=Experiencia2),[3]Puntajes!$D$5,IF(AND(H174&gt;Experiencia2,H174&lt;=Experiencia3),[3]Puntajes!$D$6,IF(H174&gt;Experiencia3,[3]Puntajes!$D$7,0)))))</f>
        <v/>
      </c>
    </row>
    <row r="175" spans="3:9" ht="13.8">
      <c r="C175" s="525"/>
      <c r="D175" s="526" t="str">
        <f>IF(ISERROR(VLOOKUP(C175,'[3]Capacidad Financiera'!$B$12:$X$62720,2,0)),"",VLOOKUP(C175,'[3]Capacidad Financiera'!$B$12:$X$3580,2,0))</f>
        <v/>
      </c>
      <c r="E175" s="527" t="str">
        <f>IF(ISERROR(VLOOKUP(C175,'[3]Capacidad Financiera'!$B$12:$X$62720,3,0)),"",VLOOKUP(C175,'[3]Capacidad Financiera'!$B$12:$X$62720,3,0))</f>
        <v/>
      </c>
      <c r="F175" s="528"/>
      <c r="G175" s="528" t="str">
        <f>IF(OR(D175="",E175="",F175=""),"",IF(C176="",IF(C175&lt;&gt;"",IF(ISERROR(VLOOKUP($A$10,[3]POA!$A$2:$D$25,2,0)),"",VLOOKUP($A$10,[3]POA!$A$2:$D$25,2,0)),""),""))</f>
        <v/>
      </c>
      <c r="H175" s="529" t="str">
        <f>IF(OR(D175="",E175="",F175=""),"",IF(C176="",IF(C175&lt;&gt;"",F175/G175,""),""))</f>
        <v/>
      </c>
      <c r="I175" s="530" t="str">
        <f>IF(C176="",IF(F175="","",IF(AND(H175&gt;0,H175&lt;=Experiencia1),[3]Puntajes!$D$4,IF(AND(H175&gt;Experiencia1,H175&lt;=Experiencia2),[3]Puntajes!$D$5,IF(AND(H175&gt;Experiencia2,H175&lt;=Experiencia3),[3]Puntajes!$D$6,IF(H175&gt;Experiencia3,[3]Puntajes!$D$7,0))))),"")</f>
        <v/>
      </c>
    </row>
    <row r="176" spans="3:9" ht="13.8">
      <c r="C176" s="518"/>
      <c r="D176" s="517" t="str">
        <f>IF(ISERROR(VLOOKUP(C176,'[3]Capacidad Financiera'!$B$12:$X$62720,2,0)),"",VLOOKUP(C176,'[3]Capacidad Financiera'!$B$12:$X$3580,2,0))</f>
        <v/>
      </c>
      <c r="E176" s="519" t="str">
        <f>IF(ISERROR(VLOOKUP(C176,'[3]Capacidad Financiera'!$B$12:$X$62720,3,0)),"",VLOOKUP(C176,'[3]Capacidad Financiera'!$B$12:$X$62720,3,0))</f>
        <v/>
      </c>
      <c r="F176" s="516"/>
      <c r="G176" s="516" t="str">
        <f>IF(OR(D176="",E176="",F176=""),"",IF(C176&lt;&gt;"",IF(ISERROR(VLOOKUP($A$10,[3]POA!$A$2:$D$25,2,0)),"",VLOOKUP($A$10,[3]POA!$A$2:$D$25,2,0)),""))</f>
        <v/>
      </c>
      <c r="H176" s="520" t="str">
        <f>IF(OR(D176="",E176="",F176=""),"",IF(C176&lt;&gt;"",F176/(G176*E176),""))</f>
        <v/>
      </c>
      <c r="I176" s="498" t="str">
        <f>IF(OR(D176="",E176="",F176=""),"",IF(AND(H176&gt;0,H176&lt;=Experiencia1),[3]Puntajes!$D$4,IF(AND(H176&gt;Experiencia1,H176&lt;=Experiencia2),[3]Puntajes!$D$5,IF(AND(H176&gt;Experiencia2,H176&lt;=Experiencia3),[3]Puntajes!$D$6,IF(H176&gt;Experiencia3,[3]Puntajes!$D$7,0)))))</f>
        <v/>
      </c>
    </row>
    <row r="177" spans="1:9" ht="13.8">
      <c r="C177" s="518"/>
      <c r="D177" s="517" t="str">
        <f>IF(ISERROR(VLOOKUP(C177,'[3]Capacidad Financiera'!$B$12:$X$62720,2,0)),"",VLOOKUP(C177,'[3]Capacidad Financiera'!$B$12:$X$3580,2,0))</f>
        <v/>
      </c>
      <c r="E177" s="519" t="str">
        <f>IF(ISERROR(VLOOKUP(C177,'[3]Capacidad Financiera'!$B$12:$X$62720,3,0)),"",VLOOKUP(C177,'[3]Capacidad Financiera'!$B$12:$X$62720,3,0))</f>
        <v/>
      </c>
      <c r="F177" s="516"/>
      <c r="G177" s="516" t="str">
        <f>IF(OR(D177="",E177="",F177=""),"",IF(C177&lt;&gt;"",IF(ISERROR(VLOOKUP($A$10,[3]POA!$A$2:$D$25,2,0)),"",VLOOKUP($A$10,[3]POA!$A$2:$D$25,2,0)),""))</f>
        <v/>
      </c>
      <c r="H177" s="520" t="str">
        <f t="shared" ref="H177:H185" si="11">IF(OR(D177="",E177="",F177=""),"",IF(C177&lt;&gt;"",F177/(G177*E177),""))</f>
        <v/>
      </c>
      <c r="I177" s="498" t="str">
        <f>IF(OR(D177="",E177="",F177=""),"",IF(AND(H177&gt;0,H177&lt;=Experiencia1),[3]Puntajes!$D$4,IF(AND(H177&gt;Experiencia1,H177&lt;=Experiencia2),[3]Puntajes!$D$5,IF(AND(H177&gt;Experiencia2,H177&lt;=Experiencia3),[3]Puntajes!$D$6,IF(H177&gt;Experiencia3,[3]Puntajes!$D$7,0)))))</f>
        <v/>
      </c>
    </row>
    <row r="178" spans="1:9" ht="13.8">
      <c r="C178" s="518"/>
      <c r="D178" s="517" t="str">
        <f>IF(ISERROR(VLOOKUP(C178,'[3]Capacidad Financiera'!$B$12:$X$62720,2,0)),"",VLOOKUP(C178,'[3]Capacidad Financiera'!$B$12:$X$3580,2,0))</f>
        <v/>
      </c>
      <c r="E178" s="519" t="str">
        <f>IF(ISERROR(VLOOKUP(C178,'[3]Capacidad Financiera'!$B$12:$X$62720,3,0)),"",VLOOKUP(C178,'[3]Capacidad Financiera'!$B$12:$X$62720,3,0))</f>
        <v/>
      </c>
      <c r="F178" s="516"/>
      <c r="G178" s="516" t="str">
        <f>IF(OR(D178="",E178="",F178=""),"",IF(C178&lt;&gt;"",IF(ISERROR(VLOOKUP($A$10,[3]POA!$A$2:$D$25,2,0)),"",VLOOKUP($A$10,[3]POA!$A$2:$D$25,2,0)),""))</f>
        <v/>
      </c>
      <c r="H178" s="520" t="str">
        <f t="shared" si="11"/>
        <v/>
      </c>
      <c r="I178" s="498" t="str">
        <f>IF(OR(D178="",E178="",F178=""),"",IF(AND(H178&gt;0,H178&lt;=Experiencia1),[3]Puntajes!$D$4,IF(AND(H178&gt;Experiencia1,H178&lt;=Experiencia2),[3]Puntajes!$D$5,IF(AND(H178&gt;Experiencia2,H178&lt;=Experiencia3),[3]Puntajes!$D$6,IF(H178&gt;Experiencia3,[3]Puntajes!$D$7,0)))))</f>
        <v/>
      </c>
    </row>
    <row r="179" spans="1:9" ht="13.8">
      <c r="C179" s="518"/>
      <c r="D179" s="517" t="str">
        <f>IF(ISERROR(VLOOKUP(C179,'[3]Capacidad Financiera'!$B$12:$X$62720,2,0)),"",VLOOKUP(C179,'[3]Capacidad Financiera'!$B$12:$X$3580,2,0))</f>
        <v/>
      </c>
      <c r="E179" s="519" t="str">
        <f>IF(ISERROR(VLOOKUP(C179,'[3]Capacidad Financiera'!$B$12:$X$62720,3,0)),"",VLOOKUP(C179,'[3]Capacidad Financiera'!$B$12:$X$62720,3,0))</f>
        <v/>
      </c>
      <c r="F179" s="516"/>
      <c r="G179" s="516" t="str">
        <f>IF(OR(D179="",E179="",F179=""),"",IF(C179&lt;&gt;"",IF(ISERROR(VLOOKUP($A$10,[3]POA!$A$2:$D$25,2,0)),"",VLOOKUP($A$10,[3]POA!$A$2:$D$25,2,0)),""))</f>
        <v/>
      </c>
      <c r="H179" s="520" t="str">
        <f t="shared" si="11"/>
        <v/>
      </c>
      <c r="I179" s="498" t="str">
        <f>IF(OR(D179="",E179="",F179=""),"",IF(AND(H179&gt;0,H179&lt;=Experiencia1),[3]Puntajes!$D$4,IF(AND(H179&gt;Experiencia1,H179&lt;=Experiencia2),[3]Puntajes!$D$5,IF(AND(H179&gt;Experiencia2,H179&lt;=Experiencia3),[3]Puntajes!$D$6,IF(H179&gt;Experiencia3,[3]Puntajes!$D$7,0)))))</f>
        <v/>
      </c>
    </row>
    <row r="180" spans="1:9" ht="13.8">
      <c r="C180" s="518"/>
      <c r="D180" s="517" t="str">
        <f>IF(ISERROR(VLOOKUP(C180,'[3]Capacidad Financiera'!$B$12:$X$62720,2,0)),"",VLOOKUP(C180,'[3]Capacidad Financiera'!$B$12:$X$3580,2,0))</f>
        <v/>
      </c>
      <c r="E180" s="519" t="str">
        <f>IF(ISERROR(VLOOKUP(C180,'[3]Capacidad Financiera'!$B$12:$X$62720,3,0)),"",VLOOKUP(C180,'[3]Capacidad Financiera'!$B$12:$X$62720,3,0))</f>
        <v/>
      </c>
      <c r="F180" s="516"/>
      <c r="G180" s="516" t="str">
        <f>IF(OR(D180="",E180="",F180=""),"",IF(C180&lt;&gt;"",IF(ISERROR(VLOOKUP($A$10,[3]POA!$A$2:$D$25,2,0)),"",VLOOKUP($A$10,[3]POA!$A$2:$D$25,2,0)),""))</f>
        <v/>
      </c>
      <c r="H180" s="520" t="str">
        <f t="shared" si="11"/>
        <v/>
      </c>
      <c r="I180" s="498" t="str">
        <f>IF(OR(D180="",E180="",F180=""),"",IF(AND(H180&gt;0,H180&lt;=Experiencia1),[3]Puntajes!$D$4,IF(AND(H180&gt;Experiencia1,H180&lt;=Experiencia2),[3]Puntajes!$D$5,IF(AND(H180&gt;Experiencia2,H180&lt;=Experiencia3),[3]Puntajes!$D$6,IF(H180&gt;Experiencia3,[3]Puntajes!$D$7,0)))))</f>
        <v/>
      </c>
    </row>
    <row r="181" spans="1:9" ht="13.8">
      <c r="C181" s="518"/>
      <c r="D181" s="517" t="str">
        <f>IF(ISERROR(VLOOKUP(C181,'[3]Capacidad Financiera'!$B$12:$X$62720,2,0)),"",VLOOKUP(C181,'[3]Capacidad Financiera'!$B$12:$X$3580,2,0))</f>
        <v/>
      </c>
      <c r="E181" s="519" t="str">
        <f>IF(ISERROR(VLOOKUP(C181,'[3]Capacidad Financiera'!$B$12:$X$62720,3,0)),"",VLOOKUP(C181,'[3]Capacidad Financiera'!$B$12:$X$62720,3,0))</f>
        <v/>
      </c>
      <c r="F181" s="516"/>
      <c r="G181" s="516" t="str">
        <f>IF(OR(D181="",E181="",F181=""),"",IF(C181&lt;&gt;"",IF(ISERROR(VLOOKUP($A$10,[3]POA!$A$2:$D$25,2,0)),"",VLOOKUP($A$10,[3]POA!$A$2:$D$25,2,0)),""))</f>
        <v/>
      </c>
      <c r="H181" s="520" t="str">
        <f t="shared" si="11"/>
        <v/>
      </c>
      <c r="I181" s="498" t="str">
        <f>IF(OR(D181="",E181="",F181=""),"",IF(AND(H181&gt;0,H181&lt;=Experiencia1),[3]Puntajes!$D$4,IF(AND(H181&gt;Experiencia1,H181&lt;=Experiencia2),[3]Puntajes!$D$5,IF(AND(H181&gt;Experiencia2,H181&lt;=Experiencia3),[3]Puntajes!$D$6,IF(H181&gt;Experiencia3,[3]Puntajes!$D$7,0)))))</f>
        <v/>
      </c>
    </row>
    <row r="182" spans="1:9" ht="13.8">
      <c r="C182" s="518"/>
      <c r="D182" s="517" t="str">
        <f>IF(ISERROR(VLOOKUP(C182,'[3]Capacidad Financiera'!$B$12:$X$62720,2,0)),"",VLOOKUP(C182,'[3]Capacidad Financiera'!$B$12:$X$3580,2,0))</f>
        <v/>
      </c>
      <c r="E182" s="519" t="str">
        <f>IF(ISERROR(VLOOKUP(C182,'[3]Capacidad Financiera'!$B$12:$X$62720,3,0)),"",VLOOKUP(C182,'[3]Capacidad Financiera'!$B$12:$X$62720,3,0))</f>
        <v/>
      </c>
      <c r="F182" s="516"/>
      <c r="G182" s="516" t="str">
        <f>IF(OR(D182="",E182="",F182=""),"",IF(C182&lt;&gt;"",IF(ISERROR(VLOOKUP($A$10,[3]POA!$A$2:$D$25,2,0)),"",VLOOKUP($A$10,[3]POA!$A$2:$D$25,2,0)),""))</f>
        <v/>
      </c>
      <c r="H182" s="520" t="str">
        <f t="shared" si="11"/>
        <v/>
      </c>
      <c r="I182" s="498" t="str">
        <f>IF(OR(D182="",E182="",F182=""),"",IF(AND(H182&gt;0,H182&lt;=Experiencia1),[3]Puntajes!$D$4,IF(AND(H182&gt;Experiencia1,H182&lt;=Experiencia2),[3]Puntajes!$D$5,IF(AND(H182&gt;Experiencia2,H182&lt;=Experiencia3),[3]Puntajes!$D$6,IF(H182&gt;Experiencia3,[3]Puntajes!$D$7,0)))))</f>
        <v/>
      </c>
    </row>
    <row r="183" spans="1:9" ht="13.8">
      <c r="C183" s="518"/>
      <c r="D183" s="517" t="str">
        <f>IF(ISERROR(VLOOKUP(C183,'[3]Capacidad Financiera'!$B$12:$X$62720,2,0)),"",VLOOKUP(C183,'[3]Capacidad Financiera'!$B$12:$X$3580,2,0))</f>
        <v/>
      </c>
      <c r="E183" s="519" t="str">
        <f>IF(ISERROR(VLOOKUP(C183,'[3]Capacidad Financiera'!$B$12:$X$62720,3,0)),"",VLOOKUP(C183,'[3]Capacidad Financiera'!$B$12:$X$62720,3,0))</f>
        <v/>
      </c>
      <c r="F183" s="516"/>
      <c r="G183" s="516" t="str">
        <f>IF(OR(D183="",E183="",F183=""),"",IF(C183&lt;&gt;"",IF(ISERROR(VLOOKUP($A$10,[3]POA!$A$2:$D$25,2,0)),"",VLOOKUP($A$10,[3]POA!$A$2:$D$25,2,0)),""))</f>
        <v/>
      </c>
      <c r="H183" s="520" t="str">
        <f t="shared" si="11"/>
        <v/>
      </c>
      <c r="I183" s="498" t="str">
        <f>IF(OR(D183="",E183="",F183=""),"",IF(AND(H183&gt;0,H183&lt;=Experiencia1),[3]Puntajes!$D$4,IF(AND(H183&gt;Experiencia1,H183&lt;=Experiencia2),[3]Puntajes!$D$5,IF(AND(H183&gt;Experiencia2,H183&lt;=Experiencia3),[3]Puntajes!$D$6,IF(H183&gt;Experiencia3,[3]Puntajes!$D$7,0)))))</f>
        <v/>
      </c>
    </row>
    <row r="184" spans="1:9" ht="13.8">
      <c r="C184" s="518"/>
      <c r="D184" s="517" t="str">
        <f>IF(ISERROR(VLOOKUP(C184,'[3]Capacidad Financiera'!$B$12:$X$62720,2,0)),"",VLOOKUP(C184,'[3]Capacidad Financiera'!$B$12:$X$3580,2,0))</f>
        <v/>
      </c>
      <c r="E184" s="519" t="str">
        <f>IF(ISERROR(VLOOKUP(C184,'[3]Capacidad Financiera'!$B$12:$X$62720,3,0)),"",VLOOKUP(C184,'[3]Capacidad Financiera'!$B$12:$X$62720,3,0))</f>
        <v/>
      </c>
      <c r="F184" s="516"/>
      <c r="G184" s="516" t="str">
        <f>IF(OR(D184="",E184="",F184=""),"",IF(C184&lt;&gt;"",IF(ISERROR(VLOOKUP($A$10,[3]POA!$A$2:$D$25,2,0)),"",VLOOKUP($A$10,[3]POA!$A$2:$D$25,2,0)),""))</f>
        <v/>
      </c>
      <c r="H184" s="520" t="str">
        <f t="shared" si="11"/>
        <v/>
      </c>
      <c r="I184" s="498" t="str">
        <f>IF(OR(D184="",E184="",F184=""),"",IF(AND(H184&gt;0,H184&lt;=Experiencia1),[3]Puntajes!$D$4,IF(AND(H184&gt;Experiencia1,H184&lt;=Experiencia2),[3]Puntajes!$D$5,IF(AND(H184&gt;Experiencia2,H184&lt;=Experiencia3),[3]Puntajes!$D$6,IF(H184&gt;Experiencia3,[3]Puntajes!$D$7,0)))))</f>
        <v/>
      </c>
    </row>
    <row r="185" spans="1:9" ht="14.4" thickBot="1">
      <c r="C185" s="521"/>
      <c r="D185" s="522" t="str">
        <f>IF(ISERROR(VLOOKUP(C185,'[3]Capacidad Financiera'!$B$12:$X$62720,2,0)),"",VLOOKUP(C185,'[3]Capacidad Financiera'!$B$12:$X$3580,2,0))</f>
        <v/>
      </c>
      <c r="E185" s="523" t="str">
        <f>IF(ISERROR(VLOOKUP(C185,'[3]Capacidad Financiera'!$B$12:$X$62720,3,0)),"",VLOOKUP(C185,'[3]Capacidad Financiera'!$B$12:$X$62720,3,0))</f>
        <v/>
      </c>
      <c r="F185" s="531"/>
      <c r="G185" s="531" t="str">
        <f>IF(OR(D185="",E185="",F185=""),"",IF(C185&lt;&gt;"",IF(ISERROR(VLOOKUP($A$10,[3]POA!$A$2:$D$25,2,0)),"",VLOOKUP($A$10,[3]POA!$A$2:$D$25,2,0)),""))</f>
        <v/>
      </c>
      <c r="H185" s="524" t="str">
        <f t="shared" si="11"/>
        <v/>
      </c>
      <c r="I185" s="502" t="str">
        <f>IF(OR(D185="",E185="",F185=""),"",IF(AND(H185&gt;0,H185&lt;=Experiencia1),[3]Puntajes!$D$4,IF(AND(H185&gt;Experiencia1,H185&lt;=Experiencia2),[3]Puntajes!$D$5,IF(AND(H185&gt;Experiencia2,H185&lt;=Experiencia3),[3]Puntajes!$D$6,IF(H185&gt;Experiencia3,[3]Puntajes!$D$7,0)))))</f>
        <v/>
      </c>
    </row>
    <row r="186" spans="1:9" ht="13.8">
      <c r="C186" s="525"/>
      <c r="D186" s="526" t="str">
        <f>IF(ISERROR(VLOOKUP(C186,'[3]Capacidad Financiera'!$B$12:$X$62720,2,0)),"",VLOOKUP(C186,'[3]Capacidad Financiera'!$B$12:$X$3580,2,0))</f>
        <v/>
      </c>
      <c r="E186" s="527" t="str">
        <f>IF(ISERROR(VLOOKUP(C186,'[3]Capacidad Financiera'!$B$12:$X$62720,3,0)),"",VLOOKUP(C186,'[3]Capacidad Financiera'!$B$12:$X$62720,3,0))</f>
        <v/>
      </c>
      <c r="F186" s="528"/>
      <c r="G186" s="528" t="str">
        <f>IF(OR(D186="",E186="",F186=""),"",IF(C187="",IF(C186&lt;&gt;"",IF(ISERROR(VLOOKUP($A$10,[3]POA!$A$2:$D$25,2,0)),"",VLOOKUP($A$10,[3]POA!$A$2:$D$25,2,0)),""),""))</f>
        <v/>
      </c>
      <c r="H186" s="529" t="str">
        <f>IF(OR(D186="",E186="",F186=""),"",IF(C187="",IF(C186&lt;&gt;"",F186/G186,""),""))</f>
        <v/>
      </c>
      <c r="I186" s="530" t="str">
        <f>IF(C187="",IF(F186="","",IF(AND(H186&gt;0,H186&lt;=Experiencia1),[3]Puntajes!$D$4,IF(AND(H186&gt;Experiencia1,H186&lt;=Experiencia2),[3]Puntajes!$D$5,IF(AND(H186&gt;Experiencia2,H186&lt;=Experiencia3),[3]Puntajes!$D$6,IF(H186&gt;Experiencia3,[3]Puntajes!$D$7,0))))),"")</f>
        <v/>
      </c>
    </row>
    <row r="187" spans="1:9" ht="13.8">
      <c r="C187" s="518"/>
      <c r="D187" s="517" t="str">
        <f>IF(ISERROR(VLOOKUP(C187,'[3]Capacidad Financiera'!$B$12:$X$62720,2,0)),"",VLOOKUP(C187,'[3]Capacidad Financiera'!$B$12:$X$3580,2,0))</f>
        <v/>
      </c>
      <c r="E187" s="519" t="str">
        <f>IF(ISERROR(VLOOKUP(C187,'[3]Capacidad Financiera'!$B$12:$X$62720,3,0)),"",VLOOKUP(C187,'[3]Capacidad Financiera'!$B$12:$X$62720,3,0))</f>
        <v/>
      </c>
      <c r="F187" s="516"/>
      <c r="G187" s="516" t="str">
        <f>IF(OR(D187="",E187="",F187=""),"",IF(C187&lt;&gt;"",IF(ISERROR(VLOOKUP($A$10,[3]POA!$A$2:$D$25,2,0)),"",VLOOKUP($A$10,[3]POA!$A$2:$D$25,2,0)),""))</f>
        <v/>
      </c>
      <c r="H187" s="520" t="str">
        <f>IF(OR(D187="",E187="",F187=""),"",IF(C187&lt;&gt;"",F187/(G187*E187),""))</f>
        <v/>
      </c>
      <c r="I187" s="498" t="str">
        <f>IF(OR(D187="",E187="",F187=""),"",IF(AND(H187&gt;0,H187&lt;=Experiencia1),[3]Puntajes!$D$4,IF(AND(H187&gt;Experiencia1,H187&lt;=Experiencia2),[3]Puntajes!$D$5,IF(AND(H187&gt;Experiencia2,H187&lt;=Experiencia3),[3]Puntajes!$D$6,IF(H187&gt;Experiencia3,[3]Puntajes!$D$7,0)))))</f>
        <v/>
      </c>
    </row>
    <row r="188" spans="1:9" ht="13.8">
      <c r="A188" s="509" t="s">
        <v>261</v>
      </c>
      <c r="C188" s="518"/>
      <c r="D188" s="532" t="str">
        <f>IF(ISERROR(VLOOKUP(C188,'[3]Capacidad Financiera'!$B$12:$X$62720,2,0)),"",VLOOKUP(C188,'[3]Capacidad Financiera'!$B$12:$X$3580,2,0))</f>
        <v/>
      </c>
      <c r="E188" s="519" t="str">
        <f>IF(ISERROR(VLOOKUP(C188,'[3]Capacidad Financiera'!$B$12:$X$62720,3,0)),"",VLOOKUP(C188,'[3]Capacidad Financiera'!$B$12:$X$62720,3,0))</f>
        <v/>
      </c>
      <c r="F188" s="516"/>
      <c r="G188" s="516" t="str">
        <f>IF(OR(D188="",E188="",F188=""),"",IF(C188&lt;&gt;"",IF(ISERROR(VLOOKUP($A$10,[3]POA!$A$2:$D$25,2,0)),"",VLOOKUP($A$10,[3]POA!$A$2:$D$25,2,0)),""))</f>
        <v/>
      </c>
      <c r="H188" s="520" t="str">
        <f t="shared" ref="H188:H196" si="12">IF(OR(D188="",E188="",F188=""),"",IF(C188&lt;&gt;"",F188/(G188*E188),""))</f>
        <v/>
      </c>
      <c r="I188" s="498" t="str">
        <f>IF(OR(D188="",E188="",F188=""),"",IF(AND(H188&gt;0,H188&lt;=Experiencia1),[3]Puntajes!$D$4,IF(AND(H188&gt;Experiencia1,H188&lt;=Experiencia2),[3]Puntajes!$D$5,IF(AND(H188&gt;Experiencia2,H188&lt;=Experiencia3),[3]Puntajes!$D$6,IF(H188&gt;Experiencia3,[3]Puntajes!$D$7,0)))))</f>
        <v/>
      </c>
    </row>
    <row r="189" spans="1:9" ht="13.8">
      <c r="C189" s="518"/>
      <c r="D189" s="517" t="str">
        <f>IF(ISERROR(VLOOKUP(C189,'[3]Capacidad Financiera'!$B$12:$X$62720,2,0)),"",VLOOKUP(C189,'[3]Capacidad Financiera'!$B$12:$X$3580,2,0))</f>
        <v/>
      </c>
      <c r="E189" s="519" t="str">
        <f>IF(ISERROR(VLOOKUP(C189,'[3]Capacidad Financiera'!$B$12:$X$62720,3,0)),"",VLOOKUP(C189,'[3]Capacidad Financiera'!$B$12:$X$62720,3,0))</f>
        <v/>
      </c>
      <c r="F189" s="516"/>
      <c r="G189" s="516" t="str">
        <f>IF(OR(D189="",E189="",F189=""),"",IF(C189&lt;&gt;"",IF(ISERROR(VLOOKUP($A$10,[3]POA!$A$2:$D$25,2,0)),"",VLOOKUP($A$10,[3]POA!$A$2:$D$25,2,0)),""))</f>
        <v/>
      </c>
      <c r="H189" s="520" t="str">
        <f t="shared" si="12"/>
        <v/>
      </c>
      <c r="I189" s="498" t="str">
        <f>IF(OR(D189="",E189="",F189=""),"",IF(AND(H189&gt;0,H189&lt;=Experiencia1),[3]Puntajes!$D$4,IF(AND(H189&gt;Experiencia1,H189&lt;=Experiencia2),[3]Puntajes!$D$5,IF(AND(H189&gt;Experiencia2,H189&lt;=Experiencia3),[3]Puntajes!$D$6,IF(H189&gt;Experiencia3,[3]Puntajes!$D$7,0)))))</f>
        <v/>
      </c>
    </row>
    <row r="190" spans="1:9" ht="13.8">
      <c r="C190" s="518"/>
      <c r="D190" s="517" t="str">
        <f>IF(ISERROR(VLOOKUP(C190,'[3]Capacidad Financiera'!$B$12:$X$62720,2,0)),"",VLOOKUP(C190,'[3]Capacidad Financiera'!$B$12:$X$3580,2,0))</f>
        <v/>
      </c>
      <c r="E190" s="519" t="str">
        <f>IF(ISERROR(VLOOKUP(C190,'[3]Capacidad Financiera'!$B$12:$X$62720,3,0)),"",VLOOKUP(C190,'[3]Capacidad Financiera'!$B$12:$X$62720,3,0))</f>
        <v/>
      </c>
      <c r="F190" s="516"/>
      <c r="G190" s="516" t="str">
        <f>IF(OR(D190="",E190="",F190=""),"",IF(C190&lt;&gt;"",IF(ISERROR(VLOOKUP($A$10,[3]POA!$A$2:$D$25,2,0)),"",VLOOKUP($A$10,[3]POA!$A$2:$D$25,2,0)),""))</f>
        <v/>
      </c>
      <c r="H190" s="520" t="str">
        <f t="shared" si="12"/>
        <v/>
      </c>
      <c r="I190" s="498" t="str">
        <f>IF(OR(D190="",E190="",F190=""),"",IF(AND(H190&gt;0,H190&lt;=Experiencia1),[3]Puntajes!$D$4,IF(AND(H190&gt;Experiencia1,H190&lt;=Experiencia2),[3]Puntajes!$D$5,IF(AND(H190&gt;Experiencia2,H190&lt;=Experiencia3),[3]Puntajes!$D$6,IF(H190&gt;Experiencia3,[3]Puntajes!$D$7,0)))))</f>
        <v/>
      </c>
    </row>
    <row r="191" spans="1:9" ht="13.8">
      <c r="C191" s="518"/>
      <c r="D191" s="517" t="str">
        <f>IF(ISERROR(VLOOKUP(C191,'[3]Capacidad Financiera'!$B$12:$X$62720,2,0)),"",VLOOKUP(C191,'[3]Capacidad Financiera'!$B$12:$X$3580,2,0))</f>
        <v/>
      </c>
      <c r="E191" s="519" t="str">
        <f>IF(ISERROR(VLOOKUP(C191,'[3]Capacidad Financiera'!$B$12:$X$62720,3,0)),"",VLOOKUP(C191,'[3]Capacidad Financiera'!$B$12:$X$62720,3,0))</f>
        <v/>
      </c>
      <c r="F191" s="516"/>
      <c r="G191" s="516" t="str">
        <f>IF(OR(D191="",E191="",F191=""),"",IF(C191&lt;&gt;"",IF(ISERROR(VLOOKUP($A$10,[3]POA!$A$2:$D$25,2,0)),"",VLOOKUP($A$10,[3]POA!$A$2:$D$25,2,0)),""))</f>
        <v/>
      </c>
      <c r="H191" s="520" t="str">
        <f t="shared" si="12"/>
        <v/>
      </c>
      <c r="I191" s="498" t="str">
        <f>IF(OR(D191="",E191="",F191=""),"",IF(AND(H191&gt;0,H191&lt;=Experiencia1),[3]Puntajes!$D$4,IF(AND(H191&gt;Experiencia1,H191&lt;=Experiencia2),[3]Puntajes!$D$5,IF(AND(H191&gt;Experiencia2,H191&lt;=Experiencia3),[3]Puntajes!$D$6,IF(H191&gt;Experiencia3,[3]Puntajes!$D$7,0)))))</f>
        <v/>
      </c>
    </row>
    <row r="192" spans="1:9" ht="13.8">
      <c r="C192" s="518"/>
      <c r="D192" s="517" t="str">
        <f>IF(ISERROR(VLOOKUP(C192,'[3]Capacidad Financiera'!$B$12:$X$62720,2,0)),"",VLOOKUP(C192,'[3]Capacidad Financiera'!$B$12:$X$3580,2,0))</f>
        <v/>
      </c>
      <c r="E192" s="519" t="str">
        <f>IF(ISERROR(VLOOKUP(C192,'[3]Capacidad Financiera'!$B$12:$X$62720,3,0)),"",VLOOKUP(C192,'[3]Capacidad Financiera'!$B$12:$X$62720,3,0))</f>
        <v/>
      </c>
      <c r="F192" s="516"/>
      <c r="G192" s="516" t="str">
        <f>IF(OR(D192="",E192="",F192=""),"",IF(C192&lt;&gt;"",IF(ISERROR(VLOOKUP($A$10,[3]POA!$A$2:$D$25,2,0)),"",VLOOKUP($A$10,[3]POA!$A$2:$D$25,2,0)),""))</f>
        <v/>
      </c>
      <c r="H192" s="520" t="str">
        <f t="shared" si="12"/>
        <v/>
      </c>
      <c r="I192" s="498" t="str">
        <f>IF(OR(D192="",E192="",F192=""),"",IF(AND(H192&gt;0,H192&lt;=Experiencia1),[3]Puntajes!$D$4,IF(AND(H192&gt;Experiencia1,H192&lt;=Experiencia2),[3]Puntajes!$D$5,IF(AND(H192&gt;Experiencia2,H192&lt;=Experiencia3),[3]Puntajes!$D$6,IF(H192&gt;Experiencia3,[3]Puntajes!$D$7,0)))))</f>
        <v/>
      </c>
    </row>
    <row r="193" spans="3:9" ht="13.8">
      <c r="C193" s="518"/>
      <c r="D193" s="517" t="str">
        <f>IF(ISERROR(VLOOKUP(C193,'[3]Capacidad Financiera'!$B$12:$X$62720,2,0)),"",VLOOKUP(C193,'[3]Capacidad Financiera'!$B$12:$X$3580,2,0))</f>
        <v/>
      </c>
      <c r="E193" s="519" t="str">
        <f>IF(ISERROR(VLOOKUP(C193,'[3]Capacidad Financiera'!$B$12:$X$62720,3,0)),"",VLOOKUP(C193,'[3]Capacidad Financiera'!$B$12:$X$62720,3,0))</f>
        <v/>
      </c>
      <c r="F193" s="516"/>
      <c r="G193" s="516" t="str">
        <f>IF(OR(D193="",E193="",F193=""),"",IF(C193&lt;&gt;"",IF(ISERROR(VLOOKUP($A$10,[3]POA!$A$2:$D$25,2,0)),"",VLOOKUP($A$10,[3]POA!$A$2:$D$25,2,0)),""))</f>
        <v/>
      </c>
      <c r="H193" s="520" t="str">
        <f t="shared" si="12"/>
        <v/>
      </c>
      <c r="I193" s="498" t="str">
        <f>IF(OR(D193="",E193="",F193=""),"",IF(AND(H193&gt;0,H193&lt;=Experiencia1),[3]Puntajes!$D$4,IF(AND(H193&gt;Experiencia1,H193&lt;=Experiencia2),[3]Puntajes!$D$5,IF(AND(H193&gt;Experiencia2,H193&lt;=Experiencia3),[3]Puntajes!$D$6,IF(H193&gt;Experiencia3,[3]Puntajes!$D$7,0)))))</f>
        <v/>
      </c>
    </row>
    <row r="194" spans="3:9" ht="13.8">
      <c r="C194" s="518"/>
      <c r="D194" s="517" t="str">
        <f>IF(ISERROR(VLOOKUP(C194,'[3]Capacidad Financiera'!$B$12:$X$62720,2,0)),"",VLOOKUP(C194,'[3]Capacidad Financiera'!$B$12:$X$3580,2,0))</f>
        <v/>
      </c>
      <c r="E194" s="519" t="str">
        <f>IF(ISERROR(VLOOKUP(C194,'[3]Capacidad Financiera'!$B$12:$X$62720,3,0)),"",VLOOKUP(C194,'[3]Capacidad Financiera'!$B$12:$X$62720,3,0))</f>
        <v/>
      </c>
      <c r="F194" s="516"/>
      <c r="G194" s="516" t="str">
        <f>IF(OR(D194="",E194="",F194=""),"",IF(C194&lt;&gt;"",IF(ISERROR(VLOOKUP($A$10,[3]POA!$A$2:$D$25,2,0)),"",VLOOKUP($A$10,[3]POA!$A$2:$D$25,2,0)),""))</f>
        <v/>
      </c>
      <c r="H194" s="520" t="str">
        <f t="shared" si="12"/>
        <v/>
      </c>
      <c r="I194" s="498" t="str">
        <f>IF(OR(D194="",E194="",F194=""),"",IF(AND(H194&gt;0,H194&lt;=Experiencia1),[3]Puntajes!$D$4,IF(AND(H194&gt;Experiencia1,H194&lt;=Experiencia2),[3]Puntajes!$D$5,IF(AND(H194&gt;Experiencia2,H194&lt;=Experiencia3),[3]Puntajes!$D$6,IF(H194&gt;Experiencia3,[3]Puntajes!$D$7,0)))))</f>
        <v/>
      </c>
    </row>
    <row r="195" spans="3:9" ht="13.8">
      <c r="C195" s="518"/>
      <c r="D195" s="517" t="str">
        <f>IF(ISERROR(VLOOKUP(C195,'[3]Capacidad Financiera'!$B$12:$X$62720,2,0)),"",VLOOKUP(C195,'[3]Capacidad Financiera'!$B$12:$X$3580,2,0))</f>
        <v/>
      </c>
      <c r="E195" s="519" t="str">
        <f>IF(ISERROR(VLOOKUP(C195,'[3]Capacidad Financiera'!$B$12:$X$62720,3,0)),"",VLOOKUP(C195,'[3]Capacidad Financiera'!$B$12:$X$62720,3,0))</f>
        <v/>
      </c>
      <c r="F195" s="516"/>
      <c r="G195" s="516" t="str">
        <f>IF(OR(D195="",E195="",F195=""),"",IF(C195&lt;&gt;"",IF(ISERROR(VLOOKUP($A$10,[3]POA!$A$2:$D$25,2,0)),"",VLOOKUP($A$10,[3]POA!$A$2:$D$25,2,0)),""))</f>
        <v/>
      </c>
      <c r="H195" s="520" t="str">
        <f t="shared" si="12"/>
        <v/>
      </c>
      <c r="I195" s="498" t="str">
        <f>IF(OR(D195="",E195="",F195=""),"",IF(AND(H195&gt;0,H195&lt;=Experiencia1),[3]Puntajes!$D$4,IF(AND(H195&gt;Experiencia1,H195&lt;=Experiencia2),[3]Puntajes!$D$5,IF(AND(H195&gt;Experiencia2,H195&lt;=Experiencia3),[3]Puntajes!$D$6,IF(H195&gt;Experiencia3,[3]Puntajes!$D$7,0)))))</f>
        <v/>
      </c>
    </row>
    <row r="196" spans="3:9" ht="14.4" thickBot="1">
      <c r="C196" s="521"/>
      <c r="D196" s="522" t="str">
        <f>IF(ISERROR(VLOOKUP(C196,'[3]Capacidad Financiera'!$B$12:$X$62720,2,0)),"",VLOOKUP(C196,'[3]Capacidad Financiera'!$B$12:$X$3580,2,0))</f>
        <v/>
      </c>
      <c r="E196" s="523" t="str">
        <f>IF(ISERROR(VLOOKUP(C196,'[3]Capacidad Financiera'!$B$12:$X$62720,3,0)),"",VLOOKUP(C196,'[3]Capacidad Financiera'!$B$12:$X$62720,3,0))</f>
        <v/>
      </c>
      <c r="F196" s="531"/>
      <c r="G196" s="531" t="str">
        <f>IF(OR(D196="",E196="",F196=""),"",IF(C196&lt;&gt;"",IF(ISERROR(VLOOKUP($A$10,[3]POA!$A$2:$D$25,2,0)),"",VLOOKUP($A$10,[3]POA!$A$2:$D$25,2,0)),""))</f>
        <v/>
      </c>
      <c r="H196" s="524" t="str">
        <f t="shared" si="12"/>
        <v/>
      </c>
      <c r="I196" s="502" t="str">
        <f>IF(OR(D196="",E196="",F196=""),"",IF(AND(H196&gt;0,H196&lt;=Experiencia1),[3]Puntajes!$D$4,IF(AND(H196&gt;Experiencia1,H196&lt;=Experiencia2),[3]Puntajes!$D$5,IF(AND(H196&gt;Experiencia2,H196&lt;=Experiencia3),[3]Puntajes!$D$6,IF(H196&gt;Experiencia3,[3]Puntajes!$D$7,0)))))</f>
        <v/>
      </c>
    </row>
    <row r="197" spans="3:9" ht="13.8">
      <c r="C197" s="525"/>
      <c r="D197" s="526" t="str">
        <f>IF(ISERROR(VLOOKUP(C197,'[3]Capacidad Financiera'!$B$12:$X$62720,2,0)),"",VLOOKUP(C197,'[3]Capacidad Financiera'!$B$12:$X$3580,2,0))</f>
        <v/>
      </c>
      <c r="E197" s="527" t="str">
        <f>IF(ISERROR(VLOOKUP(C197,'[3]Capacidad Financiera'!$B$12:$X$62720,3,0)),"",VLOOKUP(C197,'[3]Capacidad Financiera'!$B$12:$X$62720,3,0))</f>
        <v/>
      </c>
      <c r="F197" s="528"/>
      <c r="G197" s="528" t="str">
        <f>IF(OR(D197="",E197="",F197=""),"",IF(C198="",IF(C197&lt;&gt;"",IF(ISERROR(VLOOKUP($A$10,[3]POA!$A$2:$D$25,2,0)),"",VLOOKUP($A$10,[3]POA!$A$2:$D$25,2,0)),""),""))</f>
        <v/>
      </c>
      <c r="H197" s="529" t="str">
        <f>IF(OR(D197="",E197="",F197=""),"",IF(C198="",IF(C197&lt;&gt;"",F197/G197,""),""))</f>
        <v/>
      </c>
      <c r="I197" s="530" t="str">
        <f>IF(C198="",IF(F197="","",IF(AND(H197&gt;0,H197&lt;=Experiencia1),[3]Puntajes!$D$4,IF(AND(H197&gt;Experiencia1,H197&lt;=Experiencia2),[3]Puntajes!$D$5,IF(AND(H197&gt;Experiencia2,H197&lt;=Experiencia3),[3]Puntajes!$D$6,IF(H197&gt;Experiencia3,[3]Puntajes!$D$7,0))))),"")</f>
        <v/>
      </c>
    </row>
    <row r="198" spans="3:9" ht="13.8">
      <c r="C198" s="518"/>
      <c r="D198" s="517" t="str">
        <f>IF(ISERROR(VLOOKUP(C198,'[3]Capacidad Financiera'!$B$12:$X$62720,2,0)),"",VLOOKUP(C198,'[3]Capacidad Financiera'!$B$12:$X$3580,2,0))</f>
        <v/>
      </c>
      <c r="E198" s="519" t="str">
        <f>IF(ISERROR(VLOOKUP(C198,'[3]Capacidad Financiera'!$B$12:$X$62720,3,0)),"",VLOOKUP(C198,'[3]Capacidad Financiera'!$B$12:$X$62720,3,0))</f>
        <v/>
      </c>
      <c r="F198" s="516"/>
      <c r="G198" s="516" t="str">
        <f>IF(OR(D198="",E198="",F198=""),"",IF(C198&lt;&gt;"",IF(ISERROR(VLOOKUP($A$10,[3]POA!$A$2:$D$25,2,0)),"",VLOOKUP($A$10,[3]POA!$A$2:$D$25,2,0)),""))</f>
        <v/>
      </c>
      <c r="H198" s="520" t="str">
        <f>IF(OR(D198="",E198="",F198=""),"",IF(C198&lt;&gt;"",F198/(G198*E198),""))</f>
        <v/>
      </c>
      <c r="I198" s="498" t="str">
        <f>IF(OR(D198="",E198="",F198=""),"",IF(AND(H198&gt;0,H198&lt;=Experiencia1),[3]Puntajes!$D$4,IF(AND(H198&gt;Experiencia1,H198&lt;=Experiencia2),[3]Puntajes!$D$5,IF(AND(H198&gt;Experiencia2,H198&lt;=Experiencia3),[3]Puntajes!$D$6,IF(H198&gt;Experiencia3,[3]Puntajes!$D$7,0)))))</f>
        <v/>
      </c>
    </row>
    <row r="199" spans="3:9" ht="13.8">
      <c r="C199" s="518"/>
      <c r="D199" s="517" t="str">
        <f>IF(ISERROR(VLOOKUP(C199,'[3]Capacidad Financiera'!$B$12:$X$62720,2,0)),"",VLOOKUP(C199,'[3]Capacidad Financiera'!$B$12:$X$3580,2,0))</f>
        <v/>
      </c>
      <c r="E199" s="519" t="str">
        <f>IF(ISERROR(VLOOKUP(C199,'[3]Capacidad Financiera'!$B$12:$X$62720,3,0)),"",VLOOKUP(C199,'[3]Capacidad Financiera'!$B$12:$X$62720,3,0))</f>
        <v/>
      </c>
      <c r="F199" s="516"/>
      <c r="G199" s="516" t="str">
        <f>IF(OR(D199="",E199="",F199=""),"",IF(C199&lt;&gt;"",IF(ISERROR(VLOOKUP($A$10,[3]POA!$A$2:$D$25,2,0)),"",VLOOKUP($A$10,[3]POA!$A$2:$D$25,2,0)),""))</f>
        <v/>
      </c>
      <c r="H199" s="520" t="str">
        <f t="shared" ref="H199:H207" si="13">IF(OR(D199="",E199="",F199=""),"",IF(C199&lt;&gt;"",F199/(G199*E199),""))</f>
        <v/>
      </c>
      <c r="I199" s="498" t="str">
        <f>IF(OR(D199="",E199="",F199=""),"",IF(AND(H199&gt;0,H199&lt;=Experiencia1),[3]Puntajes!$D$4,IF(AND(H199&gt;Experiencia1,H199&lt;=Experiencia2),[3]Puntajes!$D$5,IF(AND(H199&gt;Experiencia2,H199&lt;=Experiencia3),[3]Puntajes!$D$6,IF(H199&gt;Experiencia3,[3]Puntajes!$D$7,0)))))</f>
        <v/>
      </c>
    </row>
    <row r="200" spans="3:9" ht="13.8">
      <c r="C200" s="518"/>
      <c r="D200" s="517" t="str">
        <f>IF(ISERROR(VLOOKUP(C200,'[3]Capacidad Financiera'!$B$12:$X$62720,2,0)),"",VLOOKUP(C200,'[3]Capacidad Financiera'!$B$12:$X$3580,2,0))</f>
        <v/>
      </c>
      <c r="E200" s="519" t="str">
        <f>IF(ISERROR(VLOOKUP(C200,'[3]Capacidad Financiera'!$B$12:$X$62720,3,0)),"",VLOOKUP(C200,'[3]Capacidad Financiera'!$B$12:$X$62720,3,0))</f>
        <v/>
      </c>
      <c r="F200" s="516"/>
      <c r="G200" s="516" t="str">
        <f>IF(OR(D200="",E200="",F200=""),"",IF(C200&lt;&gt;"",IF(ISERROR(VLOOKUP($A$10,[3]POA!$A$2:$D$25,2,0)),"",VLOOKUP($A$10,[3]POA!$A$2:$D$25,2,0)),""))</f>
        <v/>
      </c>
      <c r="H200" s="520" t="str">
        <f t="shared" si="13"/>
        <v/>
      </c>
      <c r="I200" s="498" t="str">
        <f>IF(OR(D200="",E200="",F200=""),"",IF(AND(H200&gt;0,H200&lt;=Experiencia1),[3]Puntajes!$D$4,IF(AND(H200&gt;Experiencia1,H200&lt;=Experiencia2),[3]Puntajes!$D$5,IF(AND(H200&gt;Experiencia2,H200&lt;=Experiencia3),[3]Puntajes!$D$6,IF(H200&gt;Experiencia3,[3]Puntajes!$D$7,0)))))</f>
        <v/>
      </c>
    </row>
    <row r="201" spans="3:9" ht="13.8">
      <c r="C201" s="518"/>
      <c r="D201" s="517" t="str">
        <f>IF(ISERROR(VLOOKUP(C201,'[3]Capacidad Financiera'!$B$12:$X$62720,2,0)),"",VLOOKUP(C201,'[3]Capacidad Financiera'!$B$12:$X$3580,2,0))</f>
        <v/>
      </c>
      <c r="E201" s="519" t="str">
        <f>IF(ISERROR(VLOOKUP(C201,'[3]Capacidad Financiera'!$B$12:$X$62720,3,0)),"",VLOOKUP(C201,'[3]Capacidad Financiera'!$B$12:$X$62720,3,0))</f>
        <v/>
      </c>
      <c r="F201" s="516"/>
      <c r="G201" s="516" t="str">
        <f>IF(OR(D201="",E201="",F201=""),"",IF(C201&lt;&gt;"",IF(ISERROR(VLOOKUP($A$10,[3]POA!$A$2:$D$25,2,0)),"",VLOOKUP($A$10,[3]POA!$A$2:$D$25,2,0)),""))</f>
        <v/>
      </c>
      <c r="H201" s="520" t="str">
        <f t="shared" si="13"/>
        <v/>
      </c>
      <c r="I201" s="498" t="str">
        <f>IF(OR(D201="",E201="",F201=""),"",IF(AND(H201&gt;0,H201&lt;=Experiencia1),[3]Puntajes!$D$4,IF(AND(H201&gt;Experiencia1,H201&lt;=Experiencia2),[3]Puntajes!$D$5,IF(AND(H201&gt;Experiencia2,H201&lt;=Experiencia3),[3]Puntajes!$D$6,IF(H201&gt;Experiencia3,[3]Puntajes!$D$7,0)))))</f>
        <v/>
      </c>
    </row>
    <row r="202" spans="3:9" ht="13.8">
      <c r="C202" s="518"/>
      <c r="D202" s="517" t="str">
        <f>IF(ISERROR(VLOOKUP(C202,'[3]Capacidad Financiera'!$B$12:$X$62720,2,0)),"",VLOOKUP(C202,'[3]Capacidad Financiera'!$B$12:$X$3580,2,0))</f>
        <v/>
      </c>
      <c r="E202" s="519" t="str">
        <f>IF(ISERROR(VLOOKUP(C202,'[3]Capacidad Financiera'!$B$12:$X$62720,3,0)),"",VLOOKUP(C202,'[3]Capacidad Financiera'!$B$12:$X$62720,3,0))</f>
        <v/>
      </c>
      <c r="F202" s="516"/>
      <c r="G202" s="516" t="str">
        <f>IF(OR(D202="",E202="",F202=""),"",IF(C202&lt;&gt;"",IF(ISERROR(VLOOKUP($A$10,[3]POA!$A$2:$D$25,2,0)),"",VLOOKUP($A$10,[3]POA!$A$2:$D$25,2,0)),""))</f>
        <v/>
      </c>
      <c r="H202" s="520" t="str">
        <f t="shared" si="13"/>
        <v/>
      </c>
      <c r="I202" s="498" t="str">
        <f>IF(OR(D202="",E202="",F202=""),"",IF(AND(H202&gt;0,H202&lt;=Experiencia1),[3]Puntajes!$D$4,IF(AND(H202&gt;Experiencia1,H202&lt;=Experiencia2),[3]Puntajes!$D$5,IF(AND(H202&gt;Experiencia2,H202&lt;=Experiencia3),[3]Puntajes!$D$6,IF(H202&gt;Experiencia3,[3]Puntajes!$D$7,0)))))</f>
        <v/>
      </c>
    </row>
    <row r="203" spans="3:9" ht="13.8">
      <c r="C203" s="518"/>
      <c r="D203" s="517" t="str">
        <f>IF(ISERROR(VLOOKUP(C203,'[3]Capacidad Financiera'!$B$12:$X$62720,2,0)),"",VLOOKUP(C203,'[3]Capacidad Financiera'!$B$12:$X$3580,2,0))</f>
        <v/>
      </c>
      <c r="E203" s="519" t="str">
        <f>IF(ISERROR(VLOOKUP(C203,'[3]Capacidad Financiera'!$B$12:$X$62720,3,0)),"",VLOOKUP(C203,'[3]Capacidad Financiera'!$B$12:$X$62720,3,0))</f>
        <v/>
      </c>
      <c r="F203" s="516"/>
      <c r="G203" s="516" t="str">
        <f>IF(OR(D203="",E203="",F203=""),"",IF(C203&lt;&gt;"",IF(ISERROR(VLOOKUP($A$10,[3]POA!$A$2:$D$25,2,0)),"",VLOOKUP($A$10,[3]POA!$A$2:$D$25,2,0)),""))</f>
        <v/>
      </c>
      <c r="H203" s="520" t="str">
        <f t="shared" si="13"/>
        <v/>
      </c>
      <c r="I203" s="498" t="str">
        <f>IF(OR(D203="",E203="",F203=""),"",IF(AND(H203&gt;0,H203&lt;=Experiencia1),[3]Puntajes!$D$4,IF(AND(H203&gt;Experiencia1,H203&lt;=Experiencia2),[3]Puntajes!$D$5,IF(AND(H203&gt;Experiencia2,H203&lt;=Experiencia3),[3]Puntajes!$D$6,IF(H203&gt;Experiencia3,[3]Puntajes!$D$7,0)))))</f>
        <v/>
      </c>
    </row>
    <row r="204" spans="3:9" ht="13.8">
      <c r="C204" s="518"/>
      <c r="D204" s="517" t="str">
        <f>IF(ISERROR(VLOOKUP(C204,'[3]Capacidad Financiera'!$B$12:$X$62720,2,0)),"",VLOOKUP(C204,'[3]Capacidad Financiera'!$B$12:$X$3580,2,0))</f>
        <v/>
      </c>
      <c r="E204" s="519" t="str">
        <f>IF(ISERROR(VLOOKUP(C204,'[3]Capacidad Financiera'!$B$12:$X$62720,3,0)),"",VLOOKUP(C204,'[3]Capacidad Financiera'!$B$12:$X$62720,3,0))</f>
        <v/>
      </c>
      <c r="F204" s="516"/>
      <c r="G204" s="516" t="str">
        <f>IF(OR(D204="",E204="",F204=""),"",IF(C204&lt;&gt;"",IF(ISERROR(VLOOKUP($A$10,[3]POA!$A$2:$D$25,2,0)),"",VLOOKUP($A$10,[3]POA!$A$2:$D$25,2,0)),""))</f>
        <v/>
      </c>
      <c r="H204" s="520" t="str">
        <f t="shared" si="13"/>
        <v/>
      </c>
      <c r="I204" s="498" t="str">
        <f>IF(OR(D204="",E204="",F204=""),"",IF(AND(H204&gt;0,H204&lt;=Experiencia1),[3]Puntajes!$D$4,IF(AND(H204&gt;Experiencia1,H204&lt;=Experiencia2),[3]Puntajes!$D$5,IF(AND(H204&gt;Experiencia2,H204&lt;=Experiencia3),[3]Puntajes!$D$6,IF(H204&gt;Experiencia3,[3]Puntajes!$D$7,0)))))</f>
        <v/>
      </c>
    </row>
    <row r="205" spans="3:9" ht="13.8">
      <c r="C205" s="518"/>
      <c r="D205" s="517" t="str">
        <f>IF(ISERROR(VLOOKUP(C205,'[3]Capacidad Financiera'!$B$12:$X$62720,2,0)),"",VLOOKUP(C205,'[3]Capacidad Financiera'!$B$12:$X$3580,2,0))</f>
        <v/>
      </c>
      <c r="E205" s="519" t="str">
        <f>IF(ISERROR(VLOOKUP(C205,'[3]Capacidad Financiera'!$B$12:$X$62720,3,0)),"",VLOOKUP(C205,'[3]Capacidad Financiera'!$B$12:$X$62720,3,0))</f>
        <v/>
      </c>
      <c r="F205" s="516"/>
      <c r="G205" s="516" t="str">
        <f>IF(OR(D205="",E205="",F205=""),"",IF(C205&lt;&gt;"",IF(ISERROR(VLOOKUP($A$10,[3]POA!$A$2:$D$25,2,0)),"",VLOOKUP($A$10,[3]POA!$A$2:$D$25,2,0)),""))</f>
        <v/>
      </c>
      <c r="H205" s="520" t="str">
        <f t="shared" si="13"/>
        <v/>
      </c>
      <c r="I205" s="498" t="str">
        <f>IF(OR(D205="",E205="",F205=""),"",IF(AND(H205&gt;0,H205&lt;=Experiencia1),[3]Puntajes!$D$4,IF(AND(H205&gt;Experiencia1,H205&lt;=Experiencia2),[3]Puntajes!$D$5,IF(AND(H205&gt;Experiencia2,H205&lt;=Experiencia3),[3]Puntajes!$D$6,IF(H205&gt;Experiencia3,[3]Puntajes!$D$7,0)))))</f>
        <v/>
      </c>
    </row>
    <row r="206" spans="3:9" ht="13.8">
      <c r="C206" s="518"/>
      <c r="D206" s="517" t="str">
        <f>IF(ISERROR(VLOOKUP(C206,'[3]Capacidad Financiera'!$B$12:$X$62720,2,0)),"",VLOOKUP(C206,'[3]Capacidad Financiera'!$B$12:$X$3580,2,0))</f>
        <v/>
      </c>
      <c r="E206" s="519" t="str">
        <f>IF(ISERROR(VLOOKUP(C206,'[3]Capacidad Financiera'!$B$12:$X$62720,3,0)),"",VLOOKUP(C206,'[3]Capacidad Financiera'!$B$12:$X$62720,3,0))</f>
        <v/>
      </c>
      <c r="F206" s="516"/>
      <c r="G206" s="516" t="str">
        <f>IF(OR(D206="",E206="",F206=""),"",IF(C206&lt;&gt;"",IF(ISERROR(VLOOKUP($A$10,[3]POA!$A$2:$D$25,2,0)),"",VLOOKUP($A$10,[3]POA!$A$2:$D$25,2,0)),""))</f>
        <v/>
      </c>
      <c r="H206" s="520" t="str">
        <f t="shared" si="13"/>
        <v/>
      </c>
      <c r="I206" s="498" t="str">
        <f>IF(OR(D206="",E206="",F206=""),"",IF(AND(H206&gt;0,H206&lt;=Experiencia1),[3]Puntajes!$D$4,IF(AND(H206&gt;Experiencia1,H206&lt;=Experiencia2),[3]Puntajes!$D$5,IF(AND(H206&gt;Experiencia2,H206&lt;=Experiencia3),[3]Puntajes!$D$6,IF(H206&gt;Experiencia3,[3]Puntajes!$D$7,0)))))</f>
        <v/>
      </c>
    </row>
    <row r="207" spans="3:9" ht="14.4" thickBot="1">
      <c r="C207" s="521"/>
      <c r="D207" s="522" t="str">
        <f>IF(ISERROR(VLOOKUP(C207,'[3]Capacidad Financiera'!$B$12:$X$62720,2,0)),"",VLOOKUP(C207,'[3]Capacidad Financiera'!$B$12:$X$3580,2,0))</f>
        <v/>
      </c>
      <c r="E207" s="523" t="str">
        <f>IF(ISERROR(VLOOKUP(C207,'[3]Capacidad Financiera'!$B$12:$X$62720,3,0)),"",VLOOKUP(C207,'[3]Capacidad Financiera'!$B$12:$X$62720,3,0))</f>
        <v/>
      </c>
      <c r="F207" s="531"/>
      <c r="G207" s="531" t="str">
        <f>IF(OR(D207="",E207="",F207=""),"",IF(C207&lt;&gt;"",IF(ISERROR(VLOOKUP($A$10,[3]POA!$A$2:$D$25,2,0)),"",VLOOKUP($A$10,[3]POA!$A$2:$D$25,2,0)),""))</f>
        <v/>
      </c>
      <c r="H207" s="524" t="str">
        <f t="shared" si="13"/>
        <v/>
      </c>
      <c r="I207" s="502" t="str">
        <f>IF(OR(D207="",E207="",F207=""),"",IF(AND(H207&gt;0,H207&lt;=Experiencia1),[3]Puntajes!$D$4,IF(AND(H207&gt;Experiencia1,H207&lt;=Experiencia2),[3]Puntajes!$D$5,IF(AND(H207&gt;Experiencia2,H207&lt;=Experiencia3),[3]Puntajes!$D$6,IF(H207&gt;Experiencia3,[3]Puntajes!$D$7,0)))))</f>
        <v/>
      </c>
    </row>
    <row r="208" spans="3:9" ht="13.8">
      <c r="C208" s="525"/>
      <c r="D208" s="526" t="str">
        <f>IF(ISERROR(VLOOKUP(C208,'[3]Capacidad Financiera'!$B$12:$X$62720,2,0)),"",VLOOKUP(C208,'[3]Capacidad Financiera'!$B$12:$X$3580,2,0))</f>
        <v/>
      </c>
      <c r="E208" s="527" t="str">
        <f>IF(ISERROR(VLOOKUP(C208,'[3]Capacidad Financiera'!$B$12:$X$62720,3,0)),"",VLOOKUP(C208,'[3]Capacidad Financiera'!$B$12:$X$62720,3,0))</f>
        <v/>
      </c>
      <c r="F208" s="528"/>
      <c r="G208" s="528" t="str">
        <f>IF(OR(D208="",E208="",F208=""),"",IF(C209="",IF(C208&lt;&gt;"",IF(ISERROR(VLOOKUP($A$10,[3]POA!$A$2:$D$25,2,0)),"",VLOOKUP($A$10,[3]POA!$A$2:$D$25,2,0)),""),""))</f>
        <v/>
      </c>
      <c r="H208" s="529" t="str">
        <f>IF(OR(D208="",E208="",F208=""),"",IF(C209="",IF(C208&lt;&gt;"",F208/G208,""),""))</f>
        <v/>
      </c>
      <c r="I208" s="530" t="str">
        <f>IF(C209="",IF(F208="","",IF(AND(H208&gt;0,H208&lt;=Experiencia1),[3]Puntajes!$D$4,IF(AND(H208&gt;Experiencia1,H208&lt;=Experiencia2),[3]Puntajes!$D$5,IF(AND(H208&gt;Experiencia2,H208&lt;=Experiencia3),[3]Puntajes!$D$6,IF(H208&gt;Experiencia3,[3]Puntajes!$D$7,0))))),"")</f>
        <v/>
      </c>
    </row>
    <row r="209" spans="3:9" ht="13.8">
      <c r="C209" s="518"/>
      <c r="D209" s="517" t="str">
        <f>IF(ISERROR(VLOOKUP(C209,'[3]Capacidad Financiera'!$B$12:$X$62720,2,0)),"",VLOOKUP(C209,'[3]Capacidad Financiera'!$B$12:$X$3580,2,0))</f>
        <v/>
      </c>
      <c r="E209" s="519" t="str">
        <f>IF(ISERROR(VLOOKUP(C209,'[3]Capacidad Financiera'!$B$12:$X$62720,3,0)),"",VLOOKUP(C209,'[3]Capacidad Financiera'!$B$12:$X$62720,3,0))</f>
        <v/>
      </c>
      <c r="F209" s="516"/>
      <c r="G209" s="516" t="str">
        <f>IF(OR(D209="",E209="",F209=""),"",IF(C209&lt;&gt;"",IF(ISERROR(VLOOKUP($A$10,[3]POA!$A$2:$D$25,2,0)),"",VLOOKUP($A$10,[3]POA!$A$2:$D$25,2,0)),""))</f>
        <v/>
      </c>
      <c r="H209" s="520" t="str">
        <f>IF(OR(D209="",E209="",F209=""),"",IF(C209&lt;&gt;"",F209/(G209*E209),""))</f>
        <v/>
      </c>
      <c r="I209" s="498" t="str">
        <f>IF(OR(D209="",E209="",F209=""),"",IF(AND(H209&gt;0,H209&lt;=Experiencia1),[3]Puntajes!$D$4,IF(AND(H209&gt;Experiencia1,H209&lt;=Experiencia2),[3]Puntajes!$D$5,IF(AND(H209&gt;Experiencia2,H209&lt;=Experiencia3),[3]Puntajes!$D$6,IF(H209&gt;Experiencia3,[3]Puntajes!$D$7,0)))))</f>
        <v/>
      </c>
    </row>
    <row r="210" spans="3:9" ht="13.8">
      <c r="C210" s="518"/>
      <c r="D210" s="517" t="str">
        <f>IF(ISERROR(VLOOKUP(C210,'[3]Capacidad Financiera'!$B$12:$X$62720,2,0)),"",VLOOKUP(C210,'[3]Capacidad Financiera'!$B$12:$X$3580,2,0))</f>
        <v/>
      </c>
      <c r="E210" s="519" t="str">
        <f>IF(ISERROR(VLOOKUP(C210,'[3]Capacidad Financiera'!$B$12:$X$62720,3,0)),"",VLOOKUP(C210,'[3]Capacidad Financiera'!$B$12:$X$62720,3,0))</f>
        <v/>
      </c>
      <c r="F210" s="516"/>
      <c r="G210" s="516" t="str">
        <f>IF(OR(D210="",E210="",F210=""),"",IF(C210&lt;&gt;"",IF(ISERROR(VLOOKUP($A$10,[3]POA!$A$2:$D$25,2,0)),"",VLOOKUP($A$10,[3]POA!$A$2:$D$25,2,0)),""))</f>
        <v/>
      </c>
      <c r="H210" s="520" t="str">
        <f t="shared" ref="H210:H218" si="14">IF(OR(D210="",E210="",F210=""),"",IF(C210&lt;&gt;"",F210/(G210*E210),""))</f>
        <v/>
      </c>
      <c r="I210" s="498" t="str">
        <f>IF(OR(D210="",E210="",F210=""),"",IF(AND(H210&gt;0,H210&lt;=Experiencia1),[3]Puntajes!$D$4,IF(AND(H210&gt;Experiencia1,H210&lt;=Experiencia2),[3]Puntajes!$D$5,IF(AND(H210&gt;Experiencia2,H210&lt;=Experiencia3),[3]Puntajes!$D$6,IF(H210&gt;Experiencia3,[3]Puntajes!$D$7,0)))))</f>
        <v/>
      </c>
    </row>
    <row r="211" spans="3:9" ht="13.8">
      <c r="C211" s="518"/>
      <c r="D211" s="517" t="str">
        <f>IF(ISERROR(VLOOKUP(C211,'[3]Capacidad Financiera'!$B$12:$X$62720,2,0)),"",VLOOKUP(C211,'[3]Capacidad Financiera'!$B$12:$X$3580,2,0))</f>
        <v/>
      </c>
      <c r="E211" s="519" t="str">
        <f>IF(ISERROR(VLOOKUP(C211,'[3]Capacidad Financiera'!$B$12:$X$62720,3,0)),"",VLOOKUP(C211,'[3]Capacidad Financiera'!$B$12:$X$62720,3,0))</f>
        <v/>
      </c>
      <c r="F211" s="516"/>
      <c r="G211" s="516" t="str">
        <f>IF(OR(D211="",E211="",F211=""),"",IF(C211&lt;&gt;"",IF(ISERROR(VLOOKUP($A$10,[3]POA!$A$2:$D$25,2,0)),"",VLOOKUP($A$10,[3]POA!$A$2:$D$25,2,0)),""))</f>
        <v/>
      </c>
      <c r="H211" s="520" t="str">
        <f t="shared" si="14"/>
        <v/>
      </c>
      <c r="I211" s="498" t="str">
        <f>IF(OR(D211="",E211="",F211=""),"",IF(AND(H211&gt;0,H211&lt;=Experiencia1),[3]Puntajes!$D$4,IF(AND(H211&gt;Experiencia1,H211&lt;=Experiencia2),[3]Puntajes!$D$5,IF(AND(H211&gt;Experiencia2,H211&lt;=Experiencia3),[3]Puntajes!$D$6,IF(H211&gt;Experiencia3,[3]Puntajes!$D$7,0)))))</f>
        <v/>
      </c>
    </row>
    <row r="212" spans="3:9" ht="13.8">
      <c r="C212" s="518"/>
      <c r="D212" s="517" t="str">
        <f>IF(ISERROR(VLOOKUP(C212,'[3]Capacidad Financiera'!$B$12:$X$62720,2,0)),"",VLOOKUP(C212,'[3]Capacidad Financiera'!$B$12:$X$3580,2,0))</f>
        <v/>
      </c>
      <c r="E212" s="519" t="str">
        <f>IF(ISERROR(VLOOKUP(C212,'[3]Capacidad Financiera'!$B$12:$X$62720,3,0)),"",VLOOKUP(C212,'[3]Capacidad Financiera'!$B$12:$X$62720,3,0))</f>
        <v/>
      </c>
      <c r="F212" s="516"/>
      <c r="G212" s="516" t="str">
        <f>IF(OR(D212="",E212="",F212=""),"",IF(C212&lt;&gt;"",IF(ISERROR(VLOOKUP($A$10,[3]POA!$A$2:$D$25,2,0)),"",VLOOKUP($A$10,[3]POA!$A$2:$D$25,2,0)),""))</f>
        <v/>
      </c>
      <c r="H212" s="520" t="str">
        <f t="shared" si="14"/>
        <v/>
      </c>
      <c r="I212" s="498" t="str">
        <f>IF(OR(D212="",E212="",F212=""),"",IF(AND(H212&gt;0,H212&lt;=Experiencia1),[3]Puntajes!$D$4,IF(AND(H212&gt;Experiencia1,H212&lt;=Experiencia2),[3]Puntajes!$D$5,IF(AND(H212&gt;Experiencia2,H212&lt;=Experiencia3),[3]Puntajes!$D$6,IF(H212&gt;Experiencia3,[3]Puntajes!$D$7,0)))))</f>
        <v/>
      </c>
    </row>
    <row r="213" spans="3:9" ht="13.8">
      <c r="C213" s="518"/>
      <c r="D213" s="517" t="str">
        <f>IF(ISERROR(VLOOKUP(C213,'[3]Capacidad Financiera'!$B$12:$X$62720,2,0)),"",VLOOKUP(C213,'[3]Capacidad Financiera'!$B$12:$X$3580,2,0))</f>
        <v/>
      </c>
      <c r="E213" s="519" t="str">
        <f>IF(ISERROR(VLOOKUP(C213,'[3]Capacidad Financiera'!$B$12:$X$62720,3,0)),"",VLOOKUP(C213,'[3]Capacidad Financiera'!$B$12:$X$62720,3,0))</f>
        <v/>
      </c>
      <c r="F213" s="516"/>
      <c r="G213" s="516" t="str">
        <f>IF(OR(D213="",E213="",F213=""),"",IF(C213&lt;&gt;"",IF(ISERROR(VLOOKUP($A$10,[3]POA!$A$2:$D$25,2,0)),"",VLOOKUP($A$10,[3]POA!$A$2:$D$25,2,0)),""))</f>
        <v/>
      </c>
      <c r="H213" s="520" t="str">
        <f t="shared" si="14"/>
        <v/>
      </c>
      <c r="I213" s="498" t="str">
        <f>IF(OR(D213="",E213="",F213=""),"",IF(AND(H213&gt;0,H213&lt;=Experiencia1),[3]Puntajes!$D$4,IF(AND(H213&gt;Experiencia1,H213&lt;=Experiencia2),[3]Puntajes!$D$5,IF(AND(H213&gt;Experiencia2,H213&lt;=Experiencia3),[3]Puntajes!$D$6,IF(H213&gt;Experiencia3,[3]Puntajes!$D$7,0)))))</f>
        <v/>
      </c>
    </row>
    <row r="214" spans="3:9" ht="13.8">
      <c r="C214" s="518"/>
      <c r="D214" s="517" t="str">
        <f>IF(ISERROR(VLOOKUP(C214,'[3]Capacidad Financiera'!$B$12:$X$62720,2,0)),"",VLOOKUP(C214,'[3]Capacidad Financiera'!$B$12:$X$3580,2,0))</f>
        <v/>
      </c>
      <c r="E214" s="519" t="str">
        <f>IF(ISERROR(VLOOKUP(C214,'[3]Capacidad Financiera'!$B$12:$X$62720,3,0)),"",VLOOKUP(C214,'[3]Capacidad Financiera'!$B$12:$X$62720,3,0))</f>
        <v/>
      </c>
      <c r="F214" s="516"/>
      <c r="G214" s="516" t="str">
        <f>IF(OR(D214="",E214="",F214=""),"",IF(C214&lt;&gt;"",IF(ISERROR(VLOOKUP($A$10,[3]POA!$A$2:$D$25,2,0)),"",VLOOKUP($A$10,[3]POA!$A$2:$D$25,2,0)),""))</f>
        <v/>
      </c>
      <c r="H214" s="520" t="str">
        <f t="shared" si="14"/>
        <v/>
      </c>
      <c r="I214" s="498" t="str">
        <f>IF(OR(D214="",E214="",F214=""),"",IF(AND(H214&gt;0,H214&lt;=Experiencia1),[3]Puntajes!$D$4,IF(AND(H214&gt;Experiencia1,H214&lt;=Experiencia2),[3]Puntajes!$D$5,IF(AND(H214&gt;Experiencia2,H214&lt;=Experiencia3),[3]Puntajes!$D$6,IF(H214&gt;Experiencia3,[3]Puntajes!$D$7,0)))))</f>
        <v/>
      </c>
    </row>
    <row r="215" spans="3:9" ht="13.8">
      <c r="C215" s="518"/>
      <c r="D215" s="517" t="str">
        <f>IF(ISERROR(VLOOKUP(C215,'[3]Capacidad Financiera'!$B$12:$X$62720,2,0)),"",VLOOKUP(C215,'[3]Capacidad Financiera'!$B$12:$X$3580,2,0))</f>
        <v/>
      </c>
      <c r="E215" s="519" t="str">
        <f>IF(ISERROR(VLOOKUP(C215,'[3]Capacidad Financiera'!$B$12:$X$62720,3,0)),"",VLOOKUP(C215,'[3]Capacidad Financiera'!$B$12:$X$62720,3,0))</f>
        <v/>
      </c>
      <c r="F215" s="516"/>
      <c r="G215" s="516" t="str">
        <f>IF(OR(D215="",E215="",F215=""),"",IF(C215&lt;&gt;"",IF(ISERROR(VLOOKUP($A$10,[3]POA!$A$2:$D$25,2,0)),"",VLOOKUP($A$10,[3]POA!$A$2:$D$25,2,0)),""))</f>
        <v/>
      </c>
      <c r="H215" s="520" t="str">
        <f t="shared" si="14"/>
        <v/>
      </c>
      <c r="I215" s="498" t="str">
        <f>IF(OR(D215="",E215="",F215=""),"",IF(AND(H215&gt;0,H215&lt;=Experiencia1),[3]Puntajes!$D$4,IF(AND(H215&gt;Experiencia1,H215&lt;=Experiencia2),[3]Puntajes!$D$5,IF(AND(H215&gt;Experiencia2,H215&lt;=Experiencia3),[3]Puntajes!$D$6,IF(H215&gt;Experiencia3,[3]Puntajes!$D$7,0)))))</f>
        <v/>
      </c>
    </row>
    <row r="216" spans="3:9" ht="13.8">
      <c r="C216" s="518"/>
      <c r="D216" s="517" t="str">
        <f>IF(ISERROR(VLOOKUP(C216,'[3]Capacidad Financiera'!$B$12:$X$62720,2,0)),"",VLOOKUP(C216,'[3]Capacidad Financiera'!$B$12:$X$3580,2,0))</f>
        <v/>
      </c>
      <c r="E216" s="519" t="str">
        <f>IF(ISERROR(VLOOKUP(C216,'[3]Capacidad Financiera'!$B$12:$X$62720,3,0)),"",VLOOKUP(C216,'[3]Capacidad Financiera'!$B$12:$X$62720,3,0))</f>
        <v/>
      </c>
      <c r="F216" s="516"/>
      <c r="G216" s="516" t="str">
        <f>IF(OR(D216="",E216="",F216=""),"",IF(C216&lt;&gt;"",IF(ISERROR(VLOOKUP($A$10,[3]POA!$A$2:$D$25,2,0)),"",VLOOKUP($A$10,[3]POA!$A$2:$D$25,2,0)),""))</f>
        <v/>
      </c>
      <c r="H216" s="520" t="str">
        <f t="shared" si="14"/>
        <v/>
      </c>
      <c r="I216" s="498" t="str">
        <f>IF(OR(D216="",E216="",F216=""),"",IF(AND(H216&gt;0,H216&lt;=Experiencia1),[3]Puntajes!$D$4,IF(AND(H216&gt;Experiencia1,H216&lt;=Experiencia2),[3]Puntajes!$D$5,IF(AND(H216&gt;Experiencia2,H216&lt;=Experiencia3),[3]Puntajes!$D$6,IF(H216&gt;Experiencia3,[3]Puntajes!$D$7,0)))))</f>
        <v/>
      </c>
    </row>
    <row r="217" spans="3:9" ht="13.8">
      <c r="C217" s="518"/>
      <c r="D217" s="517" t="str">
        <f>IF(ISERROR(VLOOKUP(C217,'[3]Capacidad Financiera'!$B$12:$X$62720,2,0)),"",VLOOKUP(C217,'[3]Capacidad Financiera'!$B$12:$X$3580,2,0))</f>
        <v/>
      </c>
      <c r="E217" s="519" t="str">
        <f>IF(ISERROR(VLOOKUP(C217,'[3]Capacidad Financiera'!$B$12:$X$62720,3,0)),"",VLOOKUP(C217,'[3]Capacidad Financiera'!$B$12:$X$62720,3,0))</f>
        <v/>
      </c>
      <c r="F217" s="516"/>
      <c r="G217" s="516" t="str">
        <f>IF(OR(D217="",E217="",F217=""),"",IF(C217&lt;&gt;"",IF(ISERROR(VLOOKUP($A$10,[3]POA!$A$2:$D$25,2,0)),"",VLOOKUP($A$10,[3]POA!$A$2:$D$25,2,0)),""))</f>
        <v/>
      </c>
      <c r="H217" s="520" t="str">
        <f t="shared" si="14"/>
        <v/>
      </c>
      <c r="I217" s="498" t="str">
        <f>IF(OR(D217="",E217="",F217=""),"",IF(AND(H217&gt;0,H217&lt;=Experiencia1),[3]Puntajes!$D$4,IF(AND(H217&gt;Experiencia1,H217&lt;=Experiencia2),[3]Puntajes!$D$5,IF(AND(H217&gt;Experiencia2,H217&lt;=Experiencia3),[3]Puntajes!$D$6,IF(H217&gt;Experiencia3,[3]Puntajes!$D$7,0)))))</f>
        <v/>
      </c>
    </row>
    <row r="218" spans="3:9" ht="14.4" thickBot="1">
      <c r="C218" s="521"/>
      <c r="D218" s="522" t="str">
        <f>IF(ISERROR(VLOOKUP(C218,'[3]Capacidad Financiera'!$B$12:$X$62720,2,0)),"",VLOOKUP(C218,'[3]Capacidad Financiera'!$B$12:$X$3580,2,0))</f>
        <v/>
      </c>
      <c r="E218" s="523" t="str">
        <f>IF(ISERROR(VLOOKUP(C218,'[3]Capacidad Financiera'!$B$12:$X$62720,3,0)),"",VLOOKUP(C218,'[3]Capacidad Financiera'!$B$12:$X$62720,3,0))</f>
        <v/>
      </c>
      <c r="F218" s="531"/>
      <c r="G218" s="531" t="str">
        <f>IF(OR(D218="",E218="",F218=""),"",IF(C218&lt;&gt;"",IF(ISERROR(VLOOKUP($A$10,[3]POA!$A$2:$D$25,2,0)),"",VLOOKUP($A$10,[3]POA!$A$2:$D$25,2,0)),""))</f>
        <v/>
      </c>
      <c r="H218" s="524" t="str">
        <f t="shared" si="14"/>
        <v/>
      </c>
      <c r="I218" s="502" t="str">
        <f>IF(OR(D218="",E218="",F218=""),"",IF(AND(H218&gt;0,H218&lt;=Experiencia1),[3]Puntajes!$D$4,IF(AND(H218&gt;Experiencia1,H218&lt;=Experiencia2),[3]Puntajes!$D$5,IF(AND(H218&gt;Experiencia2,H218&lt;=Experiencia3),[3]Puntajes!$D$6,IF(H218&gt;Experiencia3,[3]Puntajes!$D$7,0)))))</f>
        <v/>
      </c>
    </row>
    <row r="219" spans="3:9" ht="13.8">
      <c r="C219" s="525"/>
      <c r="D219" s="526" t="str">
        <f>IF(ISERROR(VLOOKUP(C219,'[3]Capacidad Financiera'!$B$12:$X$62720,2,0)),"",VLOOKUP(C219,'[3]Capacidad Financiera'!$B$12:$X$3580,2,0))</f>
        <v/>
      </c>
      <c r="E219" s="527" t="str">
        <f>IF(ISERROR(VLOOKUP(C219,'[3]Capacidad Financiera'!$B$12:$X$62720,3,0)),"",VLOOKUP(C219,'[3]Capacidad Financiera'!$B$12:$X$62720,3,0))</f>
        <v/>
      </c>
      <c r="F219" s="528"/>
      <c r="G219" s="528" t="str">
        <f>IF(OR(D219="",E219="",F219=""),"",IF(C220="",IF(C219&lt;&gt;"",IF(ISERROR(VLOOKUP($A$10,[3]POA!$A$2:$D$25,2,0)),"",VLOOKUP($A$10,[3]POA!$A$2:$D$25,2,0)),""),""))</f>
        <v/>
      </c>
      <c r="H219" s="529" t="str">
        <f>IF(OR(D219="",E219="",F219=""),"",IF(C220="",IF(C219&lt;&gt;"",F219/G219,""),""))</f>
        <v/>
      </c>
      <c r="I219" s="530" t="str">
        <f>IF(C220="",IF(F219="","",IF(AND(H219&gt;0,H219&lt;=Experiencia1),[3]Puntajes!$D$4,IF(AND(H219&gt;Experiencia1,H219&lt;=Experiencia2),[3]Puntajes!$D$5,IF(AND(H219&gt;Experiencia2,H219&lt;=Experiencia3),[3]Puntajes!$D$6,IF(H219&gt;Experiencia3,[3]Puntajes!$D$7,0))))),"")</f>
        <v/>
      </c>
    </row>
    <row r="220" spans="3:9" ht="13.8">
      <c r="C220" s="518"/>
      <c r="D220" s="517" t="str">
        <f>IF(ISERROR(VLOOKUP(C220,'[3]Capacidad Financiera'!$B$12:$X$62720,2,0)),"",VLOOKUP(C220,'[3]Capacidad Financiera'!$B$12:$X$3580,2,0))</f>
        <v/>
      </c>
      <c r="E220" s="519" t="str">
        <f>IF(ISERROR(VLOOKUP(C220,'[3]Capacidad Financiera'!$B$12:$X$62720,3,0)),"",VLOOKUP(C220,'[3]Capacidad Financiera'!$B$12:$X$62720,3,0))</f>
        <v/>
      </c>
      <c r="F220" s="516"/>
      <c r="G220" s="516" t="str">
        <f>IF(OR(D220="",E220="",F220=""),"",IF(C220&lt;&gt;"",IF(ISERROR(VLOOKUP($A$10,[3]POA!$A$2:$D$25,2,0)),"",VLOOKUP($A$10,[3]POA!$A$2:$D$25,2,0)),""))</f>
        <v/>
      </c>
      <c r="H220" s="520" t="str">
        <f>IF(OR(D220="",E220="",F220=""),"",IF(C220&lt;&gt;"",F220/(G220*E220),""))</f>
        <v/>
      </c>
      <c r="I220" s="498" t="str">
        <f>IF(OR(D220="",E220="",F220=""),"",IF(AND(H220&gt;0,H220&lt;=Experiencia1),[3]Puntajes!$D$4,IF(AND(H220&gt;Experiencia1,H220&lt;=Experiencia2),[3]Puntajes!$D$5,IF(AND(H220&gt;Experiencia2,H220&lt;=Experiencia3),[3]Puntajes!$D$6,IF(H220&gt;Experiencia3,[3]Puntajes!$D$7,0)))))</f>
        <v/>
      </c>
    </row>
    <row r="221" spans="3:9" ht="13.8">
      <c r="C221" s="518"/>
      <c r="D221" s="517" t="str">
        <f>IF(ISERROR(VLOOKUP(C221,'[3]Capacidad Financiera'!$B$12:$X$62720,2,0)),"",VLOOKUP(C221,'[3]Capacidad Financiera'!$B$12:$X$3580,2,0))</f>
        <v/>
      </c>
      <c r="E221" s="519" t="str">
        <f>IF(ISERROR(VLOOKUP(C221,'[3]Capacidad Financiera'!$B$12:$X$62720,3,0)),"",VLOOKUP(C221,'[3]Capacidad Financiera'!$B$12:$X$62720,3,0))</f>
        <v/>
      </c>
      <c r="F221" s="516"/>
      <c r="G221" s="516" t="str">
        <f>IF(OR(D221="",E221="",F221=""),"",IF(C221&lt;&gt;"",IF(ISERROR(VLOOKUP($A$10,[3]POA!$A$2:$D$25,2,0)),"",VLOOKUP($A$10,[3]POA!$A$2:$D$25,2,0)),""))</f>
        <v/>
      </c>
      <c r="H221" s="520" t="str">
        <f t="shared" ref="H221:H229" si="15">IF(OR(D221="",E221="",F221=""),"",IF(C221&lt;&gt;"",F221/(G221*E221),""))</f>
        <v/>
      </c>
      <c r="I221" s="498" t="str">
        <f>IF(OR(D221="",E221="",F221=""),"",IF(AND(H221&gt;0,H221&lt;=Experiencia1),[3]Puntajes!$D$4,IF(AND(H221&gt;Experiencia1,H221&lt;=Experiencia2),[3]Puntajes!$D$5,IF(AND(H221&gt;Experiencia2,H221&lt;=Experiencia3),[3]Puntajes!$D$6,IF(H221&gt;Experiencia3,[3]Puntajes!$D$7,0)))))</f>
        <v/>
      </c>
    </row>
    <row r="222" spans="3:9" ht="13.8">
      <c r="C222" s="518"/>
      <c r="D222" s="517" t="str">
        <f>IF(ISERROR(VLOOKUP(C222,'[3]Capacidad Financiera'!$B$12:$X$62720,2,0)),"",VLOOKUP(C222,'[3]Capacidad Financiera'!$B$12:$X$3580,2,0))</f>
        <v/>
      </c>
      <c r="E222" s="519" t="str">
        <f>IF(ISERROR(VLOOKUP(C222,'[3]Capacidad Financiera'!$B$12:$X$62720,3,0)),"",VLOOKUP(C222,'[3]Capacidad Financiera'!$B$12:$X$62720,3,0))</f>
        <v/>
      </c>
      <c r="F222" s="516"/>
      <c r="G222" s="516" t="str">
        <f>IF(OR(D222="",E222="",F222=""),"",IF(C222&lt;&gt;"",IF(ISERROR(VLOOKUP($A$10,[3]POA!$A$2:$D$25,2,0)),"",VLOOKUP($A$10,[3]POA!$A$2:$D$25,2,0)),""))</f>
        <v/>
      </c>
      <c r="H222" s="520" t="str">
        <f t="shared" si="15"/>
        <v/>
      </c>
      <c r="I222" s="498" t="str">
        <f>IF(OR(D222="",E222="",F222=""),"",IF(AND(H222&gt;0,H222&lt;=Experiencia1),[3]Puntajes!$D$4,IF(AND(H222&gt;Experiencia1,H222&lt;=Experiencia2),[3]Puntajes!$D$5,IF(AND(H222&gt;Experiencia2,H222&lt;=Experiencia3),[3]Puntajes!$D$6,IF(H222&gt;Experiencia3,[3]Puntajes!$D$7,0)))))</f>
        <v/>
      </c>
    </row>
    <row r="223" spans="3:9" ht="13.8">
      <c r="C223" s="518"/>
      <c r="D223" s="517" t="str">
        <f>IF(ISERROR(VLOOKUP(C223,'[3]Capacidad Financiera'!$B$12:$X$62720,2,0)),"",VLOOKUP(C223,'[3]Capacidad Financiera'!$B$12:$X$3580,2,0))</f>
        <v/>
      </c>
      <c r="E223" s="519" t="str">
        <f>IF(ISERROR(VLOOKUP(C223,'[3]Capacidad Financiera'!$B$12:$X$62720,3,0)),"",VLOOKUP(C223,'[3]Capacidad Financiera'!$B$12:$X$62720,3,0))</f>
        <v/>
      </c>
      <c r="F223" s="516"/>
      <c r="G223" s="516" t="str">
        <f>IF(OR(D223="",E223="",F223=""),"",IF(C223&lt;&gt;"",IF(ISERROR(VLOOKUP($A$10,[3]POA!$A$2:$D$25,2,0)),"",VLOOKUP($A$10,[3]POA!$A$2:$D$25,2,0)),""))</f>
        <v/>
      </c>
      <c r="H223" s="520" t="str">
        <f t="shared" si="15"/>
        <v/>
      </c>
      <c r="I223" s="498" t="str">
        <f>IF(OR(D223="",E223="",F223=""),"",IF(AND(H223&gt;0,H223&lt;=Experiencia1),[3]Puntajes!$D$4,IF(AND(H223&gt;Experiencia1,H223&lt;=Experiencia2),[3]Puntajes!$D$5,IF(AND(H223&gt;Experiencia2,H223&lt;=Experiencia3),[3]Puntajes!$D$6,IF(H223&gt;Experiencia3,[3]Puntajes!$D$7,0)))))</f>
        <v/>
      </c>
    </row>
    <row r="224" spans="3:9" ht="13.8">
      <c r="C224" s="518"/>
      <c r="D224" s="517" t="str">
        <f>IF(ISERROR(VLOOKUP(C224,'[3]Capacidad Financiera'!$B$12:$X$62720,2,0)),"",VLOOKUP(C224,'[3]Capacidad Financiera'!$B$12:$X$3580,2,0))</f>
        <v/>
      </c>
      <c r="E224" s="519" t="str">
        <f>IF(ISERROR(VLOOKUP(C224,'[3]Capacidad Financiera'!$B$12:$X$62720,3,0)),"",VLOOKUP(C224,'[3]Capacidad Financiera'!$B$12:$X$62720,3,0))</f>
        <v/>
      </c>
      <c r="F224" s="516"/>
      <c r="G224" s="516" t="str">
        <f>IF(OR(D224="",E224="",F224=""),"",IF(C224&lt;&gt;"",IF(ISERROR(VLOOKUP($A$10,[3]POA!$A$2:$D$25,2,0)),"",VLOOKUP($A$10,[3]POA!$A$2:$D$25,2,0)),""))</f>
        <v/>
      </c>
      <c r="H224" s="520" t="str">
        <f t="shared" si="15"/>
        <v/>
      </c>
      <c r="I224" s="498" t="str">
        <f>IF(OR(D224="",E224="",F224=""),"",IF(AND(H224&gt;0,H224&lt;=Experiencia1),[3]Puntajes!$D$4,IF(AND(H224&gt;Experiencia1,H224&lt;=Experiencia2),[3]Puntajes!$D$5,IF(AND(H224&gt;Experiencia2,H224&lt;=Experiencia3),[3]Puntajes!$D$6,IF(H224&gt;Experiencia3,[3]Puntajes!$D$7,0)))))</f>
        <v/>
      </c>
    </row>
    <row r="225" spans="3:9" ht="13.8">
      <c r="C225" s="518"/>
      <c r="D225" s="517" t="str">
        <f>IF(ISERROR(VLOOKUP(C225,'[3]Capacidad Financiera'!$B$12:$X$62720,2,0)),"",VLOOKUP(C225,'[3]Capacidad Financiera'!$B$12:$X$3580,2,0))</f>
        <v/>
      </c>
      <c r="E225" s="519" t="str">
        <f>IF(ISERROR(VLOOKUP(C225,'[3]Capacidad Financiera'!$B$12:$X$62720,3,0)),"",VLOOKUP(C225,'[3]Capacidad Financiera'!$B$12:$X$62720,3,0))</f>
        <v/>
      </c>
      <c r="F225" s="516"/>
      <c r="G225" s="516" t="str">
        <f>IF(OR(D225="",E225="",F225=""),"",IF(C225&lt;&gt;"",IF(ISERROR(VLOOKUP($A$10,[3]POA!$A$2:$D$25,2,0)),"",VLOOKUP($A$10,[3]POA!$A$2:$D$25,2,0)),""))</f>
        <v/>
      </c>
      <c r="H225" s="520" t="str">
        <f t="shared" si="15"/>
        <v/>
      </c>
      <c r="I225" s="498" t="str">
        <f>IF(OR(D225="",E225="",F225=""),"",IF(AND(H225&gt;0,H225&lt;=Experiencia1),[3]Puntajes!$D$4,IF(AND(H225&gt;Experiencia1,H225&lt;=Experiencia2),[3]Puntajes!$D$5,IF(AND(H225&gt;Experiencia2,H225&lt;=Experiencia3),[3]Puntajes!$D$6,IF(H225&gt;Experiencia3,[3]Puntajes!$D$7,0)))))</f>
        <v/>
      </c>
    </row>
    <row r="226" spans="3:9" ht="13.8">
      <c r="C226" s="518"/>
      <c r="D226" s="517" t="str">
        <f>IF(ISERROR(VLOOKUP(C226,'[3]Capacidad Financiera'!$B$12:$X$62720,2,0)),"",VLOOKUP(C226,'[3]Capacidad Financiera'!$B$12:$X$3580,2,0))</f>
        <v/>
      </c>
      <c r="E226" s="519" t="str">
        <f>IF(ISERROR(VLOOKUP(C226,'[3]Capacidad Financiera'!$B$12:$X$62720,3,0)),"",VLOOKUP(C226,'[3]Capacidad Financiera'!$B$12:$X$62720,3,0))</f>
        <v/>
      </c>
      <c r="F226" s="516"/>
      <c r="G226" s="516" t="str">
        <f>IF(OR(D226="",E226="",F226=""),"",IF(C226&lt;&gt;"",IF(ISERROR(VLOOKUP($A$10,[3]POA!$A$2:$D$25,2,0)),"",VLOOKUP($A$10,[3]POA!$A$2:$D$25,2,0)),""))</f>
        <v/>
      </c>
      <c r="H226" s="520" t="str">
        <f t="shared" si="15"/>
        <v/>
      </c>
      <c r="I226" s="498" t="str">
        <f>IF(OR(D226="",E226="",F226=""),"",IF(AND(H226&gt;0,H226&lt;=Experiencia1),[3]Puntajes!$D$4,IF(AND(H226&gt;Experiencia1,H226&lt;=Experiencia2),[3]Puntajes!$D$5,IF(AND(H226&gt;Experiencia2,H226&lt;=Experiencia3),[3]Puntajes!$D$6,IF(H226&gt;Experiencia3,[3]Puntajes!$D$7,0)))))</f>
        <v/>
      </c>
    </row>
    <row r="227" spans="3:9" ht="13.8">
      <c r="C227" s="518"/>
      <c r="D227" s="517" t="str">
        <f>IF(ISERROR(VLOOKUP(C227,'[3]Capacidad Financiera'!$B$12:$X$62720,2,0)),"",VLOOKUP(C227,'[3]Capacidad Financiera'!$B$12:$X$3580,2,0))</f>
        <v/>
      </c>
      <c r="E227" s="519" t="str">
        <f>IF(ISERROR(VLOOKUP(C227,'[3]Capacidad Financiera'!$B$12:$X$62720,3,0)),"",VLOOKUP(C227,'[3]Capacidad Financiera'!$B$12:$X$62720,3,0))</f>
        <v/>
      </c>
      <c r="F227" s="516"/>
      <c r="G227" s="516" t="str">
        <f>IF(OR(D227="",E227="",F227=""),"",IF(C227&lt;&gt;"",IF(ISERROR(VLOOKUP($A$10,[3]POA!$A$2:$D$25,2,0)),"",VLOOKUP($A$10,[3]POA!$A$2:$D$25,2,0)),""))</f>
        <v/>
      </c>
      <c r="H227" s="520" t="str">
        <f t="shared" si="15"/>
        <v/>
      </c>
      <c r="I227" s="498" t="str">
        <f>IF(OR(D227="",E227="",F227=""),"",IF(AND(H227&gt;0,H227&lt;=Experiencia1),[3]Puntajes!$D$4,IF(AND(H227&gt;Experiencia1,H227&lt;=Experiencia2),[3]Puntajes!$D$5,IF(AND(H227&gt;Experiencia2,H227&lt;=Experiencia3),[3]Puntajes!$D$6,IF(H227&gt;Experiencia3,[3]Puntajes!$D$7,0)))))</f>
        <v/>
      </c>
    </row>
    <row r="228" spans="3:9" ht="13.8">
      <c r="C228" s="518"/>
      <c r="D228" s="517" t="str">
        <f>IF(ISERROR(VLOOKUP(C228,'[3]Capacidad Financiera'!$B$12:$X$62720,2,0)),"",VLOOKUP(C228,'[3]Capacidad Financiera'!$B$12:$X$3580,2,0))</f>
        <v/>
      </c>
      <c r="E228" s="519" t="str">
        <f>IF(ISERROR(VLOOKUP(C228,'[3]Capacidad Financiera'!$B$12:$X$62720,3,0)),"",VLOOKUP(C228,'[3]Capacidad Financiera'!$B$12:$X$62720,3,0))</f>
        <v/>
      </c>
      <c r="F228" s="516"/>
      <c r="G228" s="516" t="str">
        <f>IF(OR(D228="",E228="",F228=""),"",IF(C228&lt;&gt;"",IF(ISERROR(VLOOKUP($A$10,[3]POA!$A$2:$D$25,2,0)),"",VLOOKUP($A$10,[3]POA!$A$2:$D$25,2,0)),""))</f>
        <v/>
      </c>
      <c r="H228" s="520" t="str">
        <f t="shared" si="15"/>
        <v/>
      </c>
      <c r="I228" s="498" t="str">
        <f>IF(OR(D228="",E228="",F228=""),"",IF(AND(H228&gt;0,H228&lt;=Experiencia1),[3]Puntajes!$D$4,IF(AND(H228&gt;Experiencia1,H228&lt;=Experiencia2),[3]Puntajes!$D$5,IF(AND(H228&gt;Experiencia2,H228&lt;=Experiencia3),[3]Puntajes!$D$6,IF(H228&gt;Experiencia3,[3]Puntajes!$D$7,0)))))</f>
        <v/>
      </c>
    </row>
    <row r="229" spans="3:9" ht="14.4" thickBot="1">
      <c r="C229" s="521"/>
      <c r="D229" s="522" t="str">
        <f>IF(ISERROR(VLOOKUP(C229,'[3]Capacidad Financiera'!$B$12:$X$62720,2,0)),"",VLOOKUP(C229,'[3]Capacidad Financiera'!$B$12:$X$3580,2,0))</f>
        <v/>
      </c>
      <c r="E229" s="523" t="str">
        <f>IF(ISERROR(VLOOKUP(C229,'[3]Capacidad Financiera'!$B$12:$X$62720,3,0)),"",VLOOKUP(C229,'[3]Capacidad Financiera'!$B$12:$X$62720,3,0))</f>
        <v/>
      </c>
      <c r="F229" s="531"/>
      <c r="G229" s="531" t="str">
        <f>IF(OR(D229="",E229="",F229=""),"",IF(C229&lt;&gt;"",IF(ISERROR(VLOOKUP($A$10,[3]POA!$A$2:$D$25,2,0)),"",VLOOKUP($A$10,[3]POA!$A$2:$D$25,2,0)),""))</f>
        <v/>
      </c>
      <c r="H229" s="524" t="str">
        <f t="shared" si="15"/>
        <v/>
      </c>
      <c r="I229" s="502" t="str">
        <f>IF(OR(D229="",E229="",F229=""),"",IF(AND(H229&gt;0,H229&lt;=Experiencia1),[3]Puntajes!$D$4,IF(AND(H229&gt;Experiencia1,H229&lt;=Experiencia2),[3]Puntajes!$D$5,IF(AND(H229&gt;Experiencia2,H229&lt;=Experiencia3),[3]Puntajes!$D$6,IF(H229&gt;Experiencia3,[3]Puntajes!$D$7,0)))))</f>
        <v/>
      </c>
    </row>
    <row r="230" spans="3:9" ht="13.8">
      <c r="C230" s="525"/>
      <c r="D230" s="526" t="str">
        <f>IF(ISERROR(VLOOKUP(C230,'[3]Capacidad Financiera'!$B$12:$X$62720,2,0)),"",VLOOKUP(C230,'[3]Capacidad Financiera'!$B$12:$X$3580,2,0))</f>
        <v/>
      </c>
      <c r="E230" s="527" t="str">
        <f>IF(ISERROR(VLOOKUP(C230,'[3]Capacidad Financiera'!$B$12:$X$62720,3,0)),"",VLOOKUP(C230,'[3]Capacidad Financiera'!$B$12:$X$62720,3,0))</f>
        <v/>
      </c>
      <c r="F230" s="528"/>
      <c r="G230" s="528" t="str">
        <f>IF(OR(D230="",E230="",F230=""),"",IF(C231="",IF(C230&lt;&gt;"",IF(ISERROR(VLOOKUP($A$10,[3]POA!$A$2:$D$25,2,0)),"",VLOOKUP($A$10,[3]POA!$A$2:$D$25,2,0)),""),""))</f>
        <v/>
      </c>
      <c r="H230" s="529" t="str">
        <f>IF(OR(D230="",E230="",F230=""),"",IF(C231="",IF(C230&lt;&gt;"",F230/G230,""),""))</f>
        <v/>
      </c>
      <c r="I230" s="530" t="str">
        <f>IF(C231="",IF(F230="","",IF(AND(H230&gt;0,H230&lt;=Experiencia1),[3]Puntajes!$D$4,IF(AND(H230&gt;Experiencia1,H230&lt;=Experiencia2),[3]Puntajes!$D$5,IF(AND(H230&gt;Experiencia2,H230&lt;=Experiencia3),[3]Puntajes!$D$6,IF(H230&gt;Experiencia3,[3]Puntajes!$D$7,0))))),"")</f>
        <v/>
      </c>
    </row>
    <row r="231" spans="3:9" ht="13.8">
      <c r="C231" s="518"/>
      <c r="D231" s="517" t="str">
        <f>IF(ISERROR(VLOOKUP(C231,'[3]Capacidad Financiera'!$B$12:$X$62720,2,0)),"",VLOOKUP(C231,'[3]Capacidad Financiera'!$B$12:$X$3580,2,0))</f>
        <v/>
      </c>
      <c r="E231" s="519" t="str">
        <f>IF(ISERROR(VLOOKUP(C231,'[3]Capacidad Financiera'!$B$12:$X$62720,3,0)),"",VLOOKUP(C231,'[3]Capacidad Financiera'!$B$12:$X$62720,3,0))</f>
        <v/>
      </c>
      <c r="F231" s="516"/>
      <c r="G231" s="516" t="str">
        <f>IF(OR(D231="",E231="",F231=""),"",IF(C231&lt;&gt;"",IF(ISERROR(VLOOKUP($A$10,[3]POA!$A$2:$D$25,2,0)),"",VLOOKUP($A$10,[3]POA!$A$2:$D$25,2,0)),""))</f>
        <v/>
      </c>
      <c r="H231" s="520" t="str">
        <f>IF(OR(D231="",E231="",F231=""),"",IF(C231&lt;&gt;"",F231/(G231*E231),""))</f>
        <v/>
      </c>
      <c r="I231" s="498" t="str">
        <f>IF(OR(D231="",E231="",F231=""),"",IF(AND(H231&gt;0,H231&lt;=Experiencia1),[3]Puntajes!$D$4,IF(AND(H231&gt;Experiencia1,H231&lt;=Experiencia2),[3]Puntajes!$D$5,IF(AND(H231&gt;Experiencia2,H231&lt;=Experiencia3),[3]Puntajes!$D$6,IF(H231&gt;Experiencia3,[3]Puntajes!$D$7,0)))))</f>
        <v/>
      </c>
    </row>
    <row r="232" spans="3:9" ht="13.8">
      <c r="C232" s="518"/>
      <c r="D232" s="517" t="str">
        <f>IF(ISERROR(VLOOKUP(C232,'[3]Capacidad Financiera'!$B$12:$X$62720,2,0)),"",VLOOKUP(C232,'[3]Capacidad Financiera'!$B$12:$X$3580,2,0))</f>
        <v/>
      </c>
      <c r="E232" s="519" t="str">
        <f>IF(ISERROR(VLOOKUP(C232,'[3]Capacidad Financiera'!$B$12:$X$62720,3,0)),"",VLOOKUP(C232,'[3]Capacidad Financiera'!$B$12:$X$62720,3,0))</f>
        <v/>
      </c>
      <c r="F232" s="516"/>
      <c r="G232" s="516" t="str">
        <f>IF(OR(D232="",E232="",F232=""),"",IF(C232&lt;&gt;"",IF(ISERROR(VLOOKUP($A$10,[3]POA!$A$2:$D$25,2,0)),"",VLOOKUP($A$10,[3]POA!$A$2:$D$25,2,0)),""))</f>
        <v/>
      </c>
      <c r="H232" s="520" t="str">
        <f t="shared" ref="H232:H240" si="16">IF(OR(D232="",E232="",F232=""),"",IF(C232&lt;&gt;"",F232/(G232*E232),""))</f>
        <v/>
      </c>
      <c r="I232" s="498" t="str">
        <f>IF(OR(D232="",E232="",F232=""),"",IF(AND(H232&gt;0,H232&lt;=Experiencia1),[3]Puntajes!$D$4,IF(AND(H232&gt;Experiencia1,H232&lt;=Experiencia2),[3]Puntajes!$D$5,IF(AND(H232&gt;Experiencia2,H232&lt;=Experiencia3),[3]Puntajes!$D$6,IF(H232&gt;Experiencia3,[3]Puntajes!$D$7,0)))))</f>
        <v/>
      </c>
    </row>
    <row r="233" spans="3:9" ht="13.8">
      <c r="C233" s="518"/>
      <c r="D233" s="517" t="str">
        <f>IF(ISERROR(VLOOKUP(C233,'[3]Capacidad Financiera'!$B$12:$X$62720,2,0)),"",VLOOKUP(C233,'[3]Capacidad Financiera'!$B$12:$X$3580,2,0))</f>
        <v/>
      </c>
      <c r="E233" s="519" t="str">
        <f>IF(ISERROR(VLOOKUP(C233,'[3]Capacidad Financiera'!$B$12:$X$62720,3,0)),"",VLOOKUP(C233,'[3]Capacidad Financiera'!$B$12:$X$62720,3,0))</f>
        <v/>
      </c>
      <c r="F233" s="516"/>
      <c r="G233" s="516" t="str">
        <f>IF(OR(D233="",E233="",F233=""),"",IF(C233&lt;&gt;"",IF(ISERROR(VLOOKUP($A$10,[3]POA!$A$2:$D$25,2,0)),"",VLOOKUP($A$10,[3]POA!$A$2:$D$25,2,0)),""))</f>
        <v/>
      </c>
      <c r="H233" s="520" t="str">
        <f t="shared" si="16"/>
        <v/>
      </c>
      <c r="I233" s="498" t="str">
        <f>IF(OR(D233="",E233="",F233=""),"",IF(AND(H233&gt;0,H233&lt;=Experiencia1),[3]Puntajes!$D$4,IF(AND(H233&gt;Experiencia1,H233&lt;=Experiencia2),[3]Puntajes!$D$5,IF(AND(H233&gt;Experiencia2,H233&lt;=Experiencia3),[3]Puntajes!$D$6,IF(H233&gt;Experiencia3,[3]Puntajes!$D$7,0)))))</f>
        <v/>
      </c>
    </row>
    <row r="234" spans="3:9" ht="13.8">
      <c r="C234" s="518"/>
      <c r="D234" s="517" t="str">
        <f>IF(ISERROR(VLOOKUP(C234,'[3]Capacidad Financiera'!$B$12:$X$62720,2,0)),"",VLOOKUP(C234,'[3]Capacidad Financiera'!$B$12:$X$3580,2,0))</f>
        <v/>
      </c>
      <c r="E234" s="519" t="str">
        <f>IF(ISERROR(VLOOKUP(C234,'[3]Capacidad Financiera'!$B$12:$X$62720,3,0)),"",VLOOKUP(C234,'[3]Capacidad Financiera'!$B$12:$X$62720,3,0))</f>
        <v/>
      </c>
      <c r="F234" s="516"/>
      <c r="G234" s="516" t="str">
        <f>IF(OR(D234="",E234="",F234=""),"",IF(C234&lt;&gt;"",IF(ISERROR(VLOOKUP($A$10,[3]POA!$A$2:$D$25,2,0)),"",VLOOKUP($A$10,[3]POA!$A$2:$D$25,2,0)),""))</f>
        <v/>
      </c>
      <c r="H234" s="520" t="str">
        <f t="shared" si="16"/>
        <v/>
      </c>
      <c r="I234" s="498" t="str">
        <f>IF(OR(D234="",E234="",F234=""),"",IF(AND(H234&gt;0,H234&lt;=Experiencia1),[3]Puntajes!$D$4,IF(AND(H234&gt;Experiencia1,H234&lt;=Experiencia2),[3]Puntajes!$D$5,IF(AND(H234&gt;Experiencia2,H234&lt;=Experiencia3),[3]Puntajes!$D$6,IF(H234&gt;Experiencia3,[3]Puntajes!$D$7,0)))))</f>
        <v/>
      </c>
    </row>
    <row r="235" spans="3:9" ht="13.8">
      <c r="C235" s="518"/>
      <c r="D235" s="517" t="str">
        <f>IF(ISERROR(VLOOKUP(C235,'[3]Capacidad Financiera'!$B$12:$X$62720,2,0)),"",VLOOKUP(C235,'[3]Capacidad Financiera'!$B$12:$X$3580,2,0))</f>
        <v/>
      </c>
      <c r="E235" s="519" t="str">
        <f>IF(ISERROR(VLOOKUP(C235,'[3]Capacidad Financiera'!$B$12:$X$62720,3,0)),"",VLOOKUP(C235,'[3]Capacidad Financiera'!$B$12:$X$62720,3,0))</f>
        <v/>
      </c>
      <c r="F235" s="516"/>
      <c r="G235" s="516" t="str">
        <f>IF(OR(D235="",E235="",F235=""),"",IF(C235&lt;&gt;"",IF(ISERROR(VLOOKUP($A$10,[3]POA!$A$2:$D$25,2,0)),"",VLOOKUP($A$10,[3]POA!$A$2:$D$25,2,0)),""))</f>
        <v/>
      </c>
      <c r="H235" s="520" t="str">
        <f t="shared" si="16"/>
        <v/>
      </c>
      <c r="I235" s="498" t="str">
        <f>IF(OR(D235="",E235="",F235=""),"",IF(AND(H235&gt;0,H235&lt;=Experiencia1),[3]Puntajes!$D$4,IF(AND(H235&gt;Experiencia1,H235&lt;=Experiencia2),[3]Puntajes!$D$5,IF(AND(H235&gt;Experiencia2,H235&lt;=Experiencia3),[3]Puntajes!$D$6,IF(H235&gt;Experiencia3,[3]Puntajes!$D$7,0)))))</f>
        <v/>
      </c>
    </row>
    <row r="236" spans="3:9" ht="13.8">
      <c r="C236" s="518"/>
      <c r="D236" s="517" t="str">
        <f>IF(ISERROR(VLOOKUP(C236,'[3]Capacidad Financiera'!$B$12:$X$62720,2,0)),"",VLOOKUP(C236,'[3]Capacidad Financiera'!$B$12:$X$3580,2,0))</f>
        <v/>
      </c>
      <c r="E236" s="519" t="str">
        <f>IF(ISERROR(VLOOKUP(C236,'[3]Capacidad Financiera'!$B$12:$X$62720,3,0)),"",VLOOKUP(C236,'[3]Capacidad Financiera'!$B$12:$X$62720,3,0))</f>
        <v/>
      </c>
      <c r="F236" s="516"/>
      <c r="G236" s="516" t="str">
        <f>IF(OR(D236="",E236="",F236=""),"",IF(C236&lt;&gt;"",IF(ISERROR(VLOOKUP($A$10,[3]POA!$A$2:$D$25,2,0)),"",VLOOKUP($A$10,[3]POA!$A$2:$D$25,2,0)),""))</f>
        <v/>
      </c>
      <c r="H236" s="520" t="str">
        <f t="shared" si="16"/>
        <v/>
      </c>
      <c r="I236" s="498" t="str">
        <f>IF(OR(D236="",E236="",F236=""),"",IF(AND(H236&gt;0,H236&lt;=Experiencia1),[3]Puntajes!$D$4,IF(AND(H236&gt;Experiencia1,H236&lt;=Experiencia2),[3]Puntajes!$D$5,IF(AND(H236&gt;Experiencia2,H236&lt;=Experiencia3),[3]Puntajes!$D$6,IF(H236&gt;Experiencia3,[3]Puntajes!$D$7,0)))))</f>
        <v/>
      </c>
    </row>
    <row r="237" spans="3:9" ht="13.8">
      <c r="C237" s="518"/>
      <c r="D237" s="517" t="str">
        <f>IF(ISERROR(VLOOKUP(C237,'[3]Capacidad Financiera'!$B$12:$X$62720,2,0)),"",VLOOKUP(C237,'[3]Capacidad Financiera'!$B$12:$X$3580,2,0))</f>
        <v/>
      </c>
      <c r="E237" s="519" t="str">
        <f>IF(ISERROR(VLOOKUP(C237,'[3]Capacidad Financiera'!$B$12:$X$62720,3,0)),"",VLOOKUP(C237,'[3]Capacidad Financiera'!$B$12:$X$62720,3,0))</f>
        <v/>
      </c>
      <c r="F237" s="516"/>
      <c r="G237" s="516" t="str">
        <f>IF(OR(D237="",E237="",F237=""),"",IF(C237&lt;&gt;"",IF(ISERROR(VLOOKUP($A$10,[3]POA!$A$2:$D$25,2,0)),"",VLOOKUP($A$10,[3]POA!$A$2:$D$25,2,0)),""))</f>
        <v/>
      </c>
      <c r="H237" s="520" t="str">
        <f t="shared" si="16"/>
        <v/>
      </c>
      <c r="I237" s="498" t="str">
        <f>IF(OR(D237="",E237="",F237=""),"",IF(AND(H237&gt;0,H237&lt;=Experiencia1),[3]Puntajes!$D$4,IF(AND(H237&gt;Experiencia1,H237&lt;=Experiencia2),[3]Puntajes!$D$5,IF(AND(H237&gt;Experiencia2,H237&lt;=Experiencia3),[3]Puntajes!$D$6,IF(H237&gt;Experiencia3,[3]Puntajes!$D$7,0)))))</f>
        <v/>
      </c>
    </row>
    <row r="238" spans="3:9" ht="13.8">
      <c r="C238" s="518"/>
      <c r="D238" s="517" t="str">
        <f>IF(ISERROR(VLOOKUP(C238,'[3]Capacidad Financiera'!$B$12:$X$62720,2,0)),"",VLOOKUP(C238,'[3]Capacidad Financiera'!$B$12:$X$3580,2,0))</f>
        <v/>
      </c>
      <c r="E238" s="519" t="str">
        <f>IF(ISERROR(VLOOKUP(C238,'[3]Capacidad Financiera'!$B$12:$X$62720,3,0)),"",VLOOKUP(C238,'[3]Capacidad Financiera'!$B$12:$X$62720,3,0))</f>
        <v/>
      </c>
      <c r="F238" s="516"/>
      <c r="G238" s="516" t="str">
        <f>IF(OR(D238="",E238="",F238=""),"",IF(C238&lt;&gt;"",IF(ISERROR(VLOOKUP($A$10,[3]POA!$A$2:$D$25,2,0)),"",VLOOKUP($A$10,[3]POA!$A$2:$D$25,2,0)),""))</f>
        <v/>
      </c>
      <c r="H238" s="520" t="str">
        <f t="shared" si="16"/>
        <v/>
      </c>
      <c r="I238" s="498" t="str">
        <f>IF(OR(D238="",E238="",F238=""),"",IF(AND(H238&gt;0,H238&lt;=Experiencia1),[3]Puntajes!$D$4,IF(AND(H238&gt;Experiencia1,H238&lt;=Experiencia2),[3]Puntajes!$D$5,IF(AND(H238&gt;Experiencia2,H238&lt;=Experiencia3),[3]Puntajes!$D$6,IF(H238&gt;Experiencia3,[3]Puntajes!$D$7,0)))))</f>
        <v/>
      </c>
    </row>
    <row r="239" spans="3:9" ht="13.8">
      <c r="C239" s="518"/>
      <c r="D239" s="517" t="str">
        <f>IF(ISERROR(VLOOKUP(C239,'[3]Capacidad Financiera'!$B$12:$X$62720,2,0)),"",VLOOKUP(C239,'[3]Capacidad Financiera'!$B$12:$X$3580,2,0))</f>
        <v/>
      </c>
      <c r="E239" s="519" t="str">
        <f>IF(ISERROR(VLOOKUP(C239,'[3]Capacidad Financiera'!$B$12:$X$62720,3,0)),"",VLOOKUP(C239,'[3]Capacidad Financiera'!$B$12:$X$62720,3,0))</f>
        <v/>
      </c>
      <c r="F239" s="516"/>
      <c r="G239" s="516" t="str">
        <f>IF(OR(D239="",E239="",F239=""),"",IF(C239&lt;&gt;"",IF(ISERROR(VLOOKUP($A$10,[3]POA!$A$2:$D$25,2,0)),"",VLOOKUP($A$10,[3]POA!$A$2:$D$25,2,0)),""))</f>
        <v/>
      </c>
      <c r="H239" s="520" t="str">
        <f t="shared" si="16"/>
        <v/>
      </c>
      <c r="I239" s="498" t="str">
        <f>IF(OR(D239="",E239="",F239=""),"",IF(AND(H239&gt;0,H239&lt;=Experiencia1),[3]Puntajes!$D$4,IF(AND(H239&gt;Experiencia1,H239&lt;=Experiencia2),[3]Puntajes!$D$5,IF(AND(H239&gt;Experiencia2,H239&lt;=Experiencia3),[3]Puntajes!$D$6,IF(H239&gt;Experiencia3,[3]Puntajes!$D$7,0)))))</f>
        <v/>
      </c>
    </row>
    <row r="240" spans="3:9" ht="14.4" thickBot="1">
      <c r="C240" s="521"/>
      <c r="D240" s="522" t="str">
        <f>IF(ISERROR(VLOOKUP(C240,'[3]Capacidad Financiera'!$B$12:$X$62720,2,0)),"",VLOOKUP(C240,'[3]Capacidad Financiera'!$B$12:$X$3580,2,0))</f>
        <v/>
      </c>
      <c r="E240" s="523" t="str">
        <f>IF(ISERROR(VLOOKUP(C240,'[3]Capacidad Financiera'!$B$12:$X$62720,3,0)),"",VLOOKUP(C240,'[3]Capacidad Financiera'!$B$12:$X$62720,3,0))</f>
        <v/>
      </c>
      <c r="F240" s="531"/>
      <c r="G240" s="531" t="str">
        <f>IF(OR(D240="",E240="",F240=""),"",IF(C240&lt;&gt;"",IF(ISERROR(VLOOKUP($A$10,[3]POA!$A$2:$D$25,2,0)),"",VLOOKUP($A$10,[3]POA!$A$2:$D$25,2,0)),""))</f>
        <v/>
      </c>
      <c r="H240" s="524" t="str">
        <f t="shared" si="16"/>
        <v/>
      </c>
      <c r="I240" s="502" t="str">
        <f>IF(OR(D240="",E240="",F240=""),"",IF(AND(H240&gt;0,H240&lt;=Experiencia1),[3]Puntajes!$D$4,IF(AND(H240&gt;Experiencia1,H240&lt;=Experiencia2),[3]Puntajes!$D$5,IF(AND(H240&gt;Experiencia2,H240&lt;=Experiencia3),[3]Puntajes!$D$6,IF(H240&gt;Experiencia3,[3]Puntajes!$D$7,0)))))</f>
        <v/>
      </c>
    </row>
    <row r="241" spans="3:9" ht="13.8">
      <c r="C241" s="525"/>
      <c r="D241" s="526" t="str">
        <f>IF(ISERROR(VLOOKUP(C241,'[3]Capacidad Financiera'!$B$12:$X$62720,2,0)),"",VLOOKUP(C241,'[3]Capacidad Financiera'!$B$12:$X$3580,2,0))</f>
        <v/>
      </c>
      <c r="E241" s="527" t="str">
        <f>IF(ISERROR(VLOOKUP(C241,'[3]Capacidad Financiera'!$B$12:$X$62720,3,0)),"",VLOOKUP(C241,'[3]Capacidad Financiera'!$B$12:$X$62720,3,0))</f>
        <v/>
      </c>
      <c r="F241" s="528"/>
      <c r="G241" s="528" t="str">
        <f>IF(OR(D241="",E241="",F241=""),"",IF(C242="",IF(C241&lt;&gt;"",IF(ISERROR(VLOOKUP($A$10,[3]POA!$A$2:$D$25,2,0)),"",VLOOKUP($A$10,[3]POA!$A$2:$D$25,2,0)),""),""))</f>
        <v/>
      </c>
      <c r="H241" s="529" t="str">
        <f>IF(OR(D241="",E241="",F241=""),"",IF(C242="",IF(C241&lt;&gt;"",F241/G241,""),""))</f>
        <v/>
      </c>
      <c r="I241" s="530" t="str">
        <f>IF(C242="",IF(F241="","",IF(AND(H241&gt;0,H241&lt;=Experiencia1),[3]Puntajes!$D$4,IF(AND(H241&gt;Experiencia1,H241&lt;=Experiencia2),[3]Puntajes!$D$5,IF(AND(H241&gt;Experiencia2,H241&lt;=Experiencia3),[3]Puntajes!$D$6,IF(H241&gt;Experiencia3,[3]Puntajes!$D$7,0))))),"")</f>
        <v/>
      </c>
    </row>
    <row r="242" spans="3:9" ht="13.8">
      <c r="C242" s="518"/>
      <c r="D242" s="517" t="str">
        <f>IF(ISERROR(VLOOKUP(C242,'[3]Capacidad Financiera'!$B$12:$X$62720,2,0)),"",VLOOKUP(C242,'[3]Capacidad Financiera'!$B$12:$X$3580,2,0))</f>
        <v/>
      </c>
      <c r="E242" s="519" t="str">
        <f>IF(ISERROR(VLOOKUP(C242,'[3]Capacidad Financiera'!$B$12:$X$62720,3,0)),"",VLOOKUP(C242,'[3]Capacidad Financiera'!$B$12:$X$62720,3,0))</f>
        <v/>
      </c>
      <c r="F242" s="516"/>
      <c r="G242" s="516" t="str">
        <f>IF(OR(D242="",E242="",F242=""),"",IF(C242&lt;&gt;"",IF(ISERROR(VLOOKUP($A$10,[3]POA!$A$2:$D$25,2,0)),"",VLOOKUP($A$10,[3]POA!$A$2:$D$25,2,0)),""))</f>
        <v/>
      </c>
      <c r="H242" s="520" t="str">
        <f>IF(OR(D242="",E242="",F242=""),"",IF(C242&lt;&gt;"",F242/(G242*E242),""))</f>
        <v/>
      </c>
      <c r="I242" s="498" t="str">
        <f>IF(OR(D242="",E242="",F242=""),"",IF(AND(H242&gt;0,H242&lt;=Experiencia1),[3]Puntajes!$D$4,IF(AND(H242&gt;Experiencia1,H242&lt;=Experiencia2),[3]Puntajes!$D$5,IF(AND(H242&gt;Experiencia2,H242&lt;=Experiencia3),[3]Puntajes!$D$6,IF(H242&gt;Experiencia3,[3]Puntajes!$D$7,0)))))</f>
        <v/>
      </c>
    </row>
    <row r="243" spans="3:9" ht="13.8">
      <c r="C243" s="518"/>
      <c r="D243" s="517" t="str">
        <f>IF(ISERROR(VLOOKUP(C243,'[3]Capacidad Financiera'!$B$12:$X$62720,2,0)),"",VLOOKUP(C243,'[3]Capacidad Financiera'!$B$12:$X$3580,2,0))</f>
        <v/>
      </c>
      <c r="E243" s="519" t="str">
        <f>IF(ISERROR(VLOOKUP(C243,'[3]Capacidad Financiera'!$B$12:$X$62720,3,0)),"",VLOOKUP(C243,'[3]Capacidad Financiera'!$B$12:$X$62720,3,0))</f>
        <v/>
      </c>
      <c r="F243" s="516"/>
      <c r="G243" s="516" t="str">
        <f>IF(OR(D243="",E243="",F243=""),"",IF(C243&lt;&gt;"",IF(ISERROR(VLOOKUP($A$10,[3]POA!$A$2:$D$25,2,0)),"",VLOOKUP($A$10,[3]POA!$A$2:$D$25,2,0)),""))</f>
        <v/>
      </c>
      <c r="H243" s="520" t="str">
        <f t="shared" ref="H243:H251" si="17">IF(OR(D243="",E243="",F243=""),"",IF(C243&lt;&gt;"",F243/(G243*E243),""))</f>
        <v/>
      </c>
      <c r="I243" s="498" t="str">
        <f>IF(OR(D243="",E243="",F243=""),"",IF(AND(H243&gt;0,H243&lt;=Experiencia1),[3]Puntajes!$D$4,IF(AND(H243&gt;Experiencia1,H243&lt;=Experiencia2),[3]Puntajes!$D$5,IF(AND(H243&gt;Experiencia2,H243&lt;=Experiencia3),[3]Puntajes!$D$6,IF(H243&gt;Experiencia3,[3]Puntajes!$D$7,0)))))</f>
        <v/>
      </c>
    </row>
    <row r="244" spans="3:9" ht="13.8">
      <c r="C244" s="518"/>
      <c r="D244" s="517" t="str">
        <f>IF(ISERROR(VLOOKUP(C244,'[3]Capacidad Financiera'!$B$12:$X$62720,2,0)),"",VLOOKUP(C244,'[3]Capacidad Financiera'!$B$12:$X$3580,2,0))</f>
        <v/>
      </c>
      <c r="E244" s="519" t="str">
        <f>IF(ISERROR(VLOOKUP(C244,'[3]Capacidad Financiera'!$B$12:$X$62720,3,0)),"",VLOOKUP(C244,'[3]Capacidad Financiera'!$B$12:$X$62720,3,0))</f>
        <v/>
      </c>
      <c r="F244" s="516"/>
      <c r="G244" s="516" t="str">
        <f>IF(OR(D244="",E244="",F244=""),"",IF(C244&lt;&gt;"",IF(ISERROR(VLOOKUP($A$10,[3]POA!$A$2:$D$25,2,0)),"",VLOOKUP($A$10,[3]POA!$A$2:$D$25,2,0)),""))</f>
        <v/>
      </c>
      <c r="H244" s="520" t="str">
        <f t="shared" si="17"/>
        <v/>
      </c>
      <c r="I244" s="498" t="str">
        <f>IF(OR(D244="",E244="",F244=""),"",IF(AND(H244&gt;0,H244&lt;=Experiencia1),[3]Puntajes!$D$4,IF(AND(H244&gt;Experiencia1,H244&lt;=Experiencia2),[3]Puntajes!$D$5,IF(AND(H244&gt;Experiencia2,H244&lt;=Experiencia3),[3]Puntajes!$D$6,IF(H244&gt;Experiencia3,[3]Puntajes!$D$7,0)))))</f>
        <v/>
      </c>
    </row>
    <row r="245" spans="3:9" ht="13.8">
      <c r="C245" s="518"/>
      <c r="D245" s="517" t="str">
        <f>IF(ISERROR(VLOOKUP(C245,'[3]Capacidad Financiera'!$B$12:$X$62720,2,0)),"",VLOOKUP(C245,'[3]Capacidad Financiera'!$B$12:$X$3580,2,0))</f>
        <v/>
      </c>
      <c r="E245" s="519" t="str">
        <f>IF(ISERROR(VLOOKUP(C245,'[3]Capacidad Financiera'!$B$12:$X$62720,3,0)),"",VLOOKUP(C245,'[3]Capacidad Financiera'!$B$12:$X$62720,3,0))</f>
        <v/>
      </c>
      <c r="F245" s="516"/>
      <c r="G245" s="516" t="str">
        <f>IF(OR(D245="",E245="",F245=""),"",IF(C245&lt;&gt;"",IF(ISERROR(VLOOKUP($A$10,[3]POA!$A$2:$D$25,2,0)),"",VLOOKUP($A$10,[3]POA!$A$2:$D$25,2,0)),""))</f>
        <v/>
      </c>
      <c r="H245" s="520" t="str">
        <f t="shared" si="17"/>
        <v/>
      </c>
      <c r="I245" s="498" t="str">
        <f>IF(OR(D245="",E245="",F245=""),"",IF(AND(H245&gt;0,H245&lt;=Experiencia1),[3]Puntajes!$D$4,IF(AND(H245&gt;Experiencia1,H245&lt;=Experiencia2),[3]Puntajes!$D$5,IF(AND(H245&gt;Experiencia2,H245&lt;=Experiencia3),[3]Puntajes!$D$6,IF(H245&gt;Experiencia3,[3]Puntajes!$D$7,0)))))</f>
        <v/>
      </c>
    </row>
    <row r="246" spans="3:9" ht="13.8">
      <c r="C246" s="518"/>
      <c r="D246" s="517" t="str">
        <f>IF(ISERROR(VLOOKUP(C246,'[3]Capacidad Financiera'!$B$12:$X$62720,2,0)),"",VLOOKUP(C246,'[3]Capacidad Financiera'!$B$12:$X$3580,2,0))</f>
        <v/>
      </c>
      <c r="E246" s="519" t="str">
        <f>IF(ISERROR(VLOOKUP(C246,'[3]Capacidad Financiera'!$B$12:$X$62720,3,0)),"",VLOOKUP(C246,'[3]Capacidad Financiera'!$B$12:$X$62720,3,0))</f>
        <v/>
      </c>
      <c r="F246" s="516"/>
      <c r="G246" s="516" t="str">
        <f>IF(OR(D246="",E246="",F246=""),"",IF(C246&lt;&gt;"",IF(ISERROR(VLOOKUP($A$10,[3]POA!$A$2:$D$25,2,0)),"",VLOOKUP($A$10,[3]POA!$A$2:$D$25,2,0)),""))</f>
        <v/>
      </c>
      <c r="H246" s="520" t="str">
        <f t="shared" si="17"/>
        <v/>
      </c>
      <c r="I246" s="498" t="str">
        <f>IF(OR(D246="",E246="",F246=""),"",IF(AND(H246&gt;0,H246&lt;=Experiencia1),[3]Puntajes!$D$4,IF(AND(H246&gt;Experiencia1,H246&lt;=Experiencia2),[3]Puntajes!$D$5,IF(AND(H246&gt;Experiencia2,H246&lt;=Experiencia3),[3]Puntajes!$D$6,IF(H246&gt;Experiencia3,[3]Puntajes!$D$7,0)))))</f>
        <v/>
      </c>
    </row>
    <row r="247" spans="3:9" ht="13.8">
      <c r="C247" s="518"/>
      <c r="D247" s="517" t="str">
        <f>IF(ISERROR(VLOOKUP(C247,'[3]Capacidad Financiera'!$B$12:$X$62720,2,0)),"",VLOOKUP(C247,'[3]Capacidad Financiera'!$B$12:$X$3580,2,0))</f>
        <v/>
      </c>
      <c r="E247" s="519" t="str">
        <f>IF(ISERROR(VLOOKUP(C247,'[3]Capacidad Financiera'!$B$12:$X$62720,3,0)),"",VLOOKUP(C247,'[3]Capacidad Financiera'!$B$12:$X$62720,3,0))</f>
        <v/>
      </c>
      <c r="F247" s="516"/>
      <c r="G247" s="516" t="str">
        <f>IF(OR(D247="",E247="",F247=""),"",IF(C247&lt;&gt;"",IF(ISERROR(VLOOKUP($A$10,[3]POA!$A$2:$D$25,2,0)),"",VLOOKUP($A$10,[3]POA!$A$2:$D$25,2,0)),""))</f>
        <v/>
      </c>
      <c r="H247" s="520" t="str">
        <f t="shared" si="17"/>
        <v/>
      </c>
      <c r="I247" s="498" t="str">
        <f>IF(OR(D247="",E247="",F247=""),"",IF(AND(H247&gt;0,H247&lt;=Experiencia1),[3]Puntajes!$D$4,IF(AND(H247&gt;Experiencia1,H247&lt;=Experiencia2),[3]Puntajes!$D$5,IF(AND(H247&gt;Experiencia2,H247&lt;=Experiencia3),[3]Puntajes!$D$6,IF(H247&gt;Experiencia3,[3]Puntajes!$D$7,0)))))</f>
        <v/>
      </c>
    </row>
    <row r="248" spans="3:9" ht="13.8">
      <c r="C248" s="518"/>
      <c r="D248" s="517" t="str">
        <f>IF(ISERROR(VLOOKUP(C248,'[3]Capacidad Financiera'!$B$12:$X$62720,2,0)),"",VLOOKUP(C248,'[3]Capacidad Financiera'!$B$12:$X$3580,2,0))</f>
        <v/>
      </c>
      <c r="E248" s="519" t="str">
        <f>IF(ISERROR(VLOOKUP(C248,'[3]Capacidad Financiera'!$B$12:$X$62720,3,0)),"",VLOOKUP(C248,'[3]Capacidad Financiera'!$B$12:$X$62720,3,0))</f>
        <v/>
      </c>
      <c r="F248" s="516"/>
      <c r="G248" s="516" t="str">
        <f>IF(OR(D248="",E248="",F248=""),"",IF(C248&lt;&gt;"",IF(ISERROR(VLOOKUP($A$10,[3]POA!$A$2:$D$25,2,0)),"",VLOOKUP($A$10,[3]POA!$A$2:$D$25,2,0)),""))</f>
        <v/>
      </c>
      <c r="H248" s="520" t="str">
        <f t="shared" si="17"/>
        <v/>
      </c>
      <c r="I248" s="498" t="str">
        <f>IF(OR(D248="",E248="",F248=""),"",IF(AND(H248&gt;0,H248&lt;=Experiencia1),[3]Puntajes!$D$4,IF(AND(H248&gt;Experiencia1,H248&lt;=Experiencia2),[3]Puntajes!$D$5,IF(AND(H248&gt;Experiencia2,H248&lt;=Experiencia3),[3]Puntajes!$D$6,IF(H248&gt;Experiencia3,[3]Puntajes!$D$7,0)))))</f>
        <v/>
      </c>
    </row>
    <row r="249" spans="3:9" ht="13.8">
      <c r="C249" s="518"/>
      <c r="D249" s="517" t="str">
        <f>IF(ISERROR(VLOOKUP(C249,'[3]Capacidad Financiera'!$B$12:$X$62720,2,0)),"",VLOOKUP(C249,'[3]Capacidad Financiera'!$B$12:$X$3580,2,0))</f>
        <v/>
      </c>
      <c r="E249" s="519" t="str">
        <f>IF(ISERROR(VLOOKUP(C249,'[3]Capacidad Financiera'!$B$12:$X$62720,3,0)),"",VLOOKUP(C249,'[3]Capacidad Financiera'!$B$12:$X$62720,3,0))</f>
        <v/>
      </c>
      <c r="F249" s="516"/>
      <c r="G249" s="516" t="str">
        <f>IF(OR(D249="",E249="",F249=""),"",IF(C249&lt;&gt;"",IF(ISERROR(VLOOKUP($A$10,[3]POA!$A$2:$D$25,2,0)),"",VLOOKUP($A$10,[3]POA!$A$2:$D$25,2,0)),""))</f>
        <v/>
      </c>
      <c r="H249" s="520" t="str">
        <f t="shared" si="17"/>
        <v/>
      </c>
      <c r="I249" s="498" t="str">
        <f>IF(OR(D249="",E249="",F249=""),"",IF(AND(H249&gt;0,H249&lt;=Experiencia1),[3]Puntajes!$D$4,IF(AND(H249&gt;Experiencia1,H249&lt;=Experiencia2),[3]Puntajes!$D$5,IF(AND(H249&gt;Experiencia2,H249&lt;=Experiencia3),[3]Puntajes!$D$6,IF(H249&gt;Experiencia3,[3]Puntajes!$D$7,0)))))</f>
        <v/>
      </c>
    </row>
    <row r="250" spans="3:9" ht="13.8">
      <c r="C250" s="518"/>
      <c r="D250" s="517" t="str">
        <f>IF(ISERROR(VLOOKUP(C250,'[3]Capacidad Financiera'!$B$12:$X$62720,2,0)),"",VLOOKUP(C250,'[3]Capacidad Financiera'!$B$12:$X$3580,2,0))</f>
        <v/>
      </c>
      <c r="E250" s="519" t="str">
        <f>IF(ISERROR(VLOOKUP(C250,'[3]Capacidad Financiera'!$B$12:$X$62720,3,0)),"",VLOOKUP(C250,'[3]Capacidad Financiera'!$B$12:$X$62720,3,0))</f>
        <v/>
      </c>
      <c r="F250" s="516"/>
      <c r="G250" s="516" t="str">
        <f>IF(OR(D250="",E250="",F250=""),"",IF(C250&lt;&gt;"",IF(ISERROR(VLOOKUP($A$10,[3]POA!$A$2:$D$25,2,0)),"",VLOOKUP($A$10,[3]POA!$A$2:$D$25,2,0)),""))</f>
        <v/>
      </c>
      <c r="H250" s="520" t="str">
        <f t="shared" si="17"/>
        <v/>
      </c>
      <c r="I250" s="498" t="str">
        <f>IF(OR(D250="",E250="",F250=""),"",IF(AND(H250&gt;0,H250&lt;=Experiencia1),[3]Puntajes!$D$4,IF(AND(H250&gt;Experiencia1,H250&lt;=Experiencia2),[3]Puntajes!$D$5,IF(AND(H250&gt;Experiencia2,H250&lt;=Experiencia3),[3]Puntajes!$D$6,IF(H250&gt;Experiencia3,[3]Puntajes!$D$7,0)))))</f>
        <v/>
      </c>
    </row>
    <row r="251" spans="3:9" ht="14.4" thickBot="1">
      <c r="C251" s="521"/>
      <c r="D251" s="522" t="str">
        <f>IF(ISERROR(VLOOKUP(C251,'[3]Capacidad Financiera'!$B$12:$X$62720,2,0)),"",VLOOKUP(C251,'[3]Capacidad Financiera'!$B$12:$X$3580,2,0))</f>
        <v/>
      </c>
      <c r="E251" s="523" t="str">
        <f>IF(ISERROR(VLOOKUP(C251,'[3]Capacidad Financiera'!$B$12:$X$62720,3,0)),"",VLOOKUP(C251,'[3]Capacidad Financiera'!$B$12:$X$62720,3,0))</f>
        <v/>
      </c>
      <c r="F251" s="531"/>
      <c r="G251" s="531" t="str">
        <f>IF(OR(D251="",E251="",F251=""),"",IF(C251&lt;&gt;"",IF(ISERROR(VLOOKUP($A$10,[3]POA!$A$2:$D$25,2,0)),"",VLOOKUP($A$10,[3]POA!$A$2:$D$25,2,0)),""))</f>
        <v/>
      </c>
      <c r="H251" s="524" t="str">
        <f t="shared" si="17"/>
        <v/>
      </c>
      <c r="I251" s="502" t="str">
        <f>IF(OR(D251="",E251="",F251=""),"",IF(AND(H251&gt;0,H251&lt;=Experiencia1),[3]Puntajes!$D$4,IF(AND(H251&gt;Experiencia1,H251&lt;=Experiencia2),[3]Puntajes!$D$5,IF(AND(H251&gt;Experiencia2,H251&lt;=Experiencia3),[3]Puntajes!$D$6,IF(H251&gt;Experiencia3,[3]Puntajes!$D$7,0)))))</f>
        <v/>
      </c>
    </row>
    <row r="252" spans="3:9" ht="13.8">
      <c r="C252" s="525"/>
      <c r="D252" s="526" t="str">
        <f>IF(ISERROR(VLOOKUP(C252,'[3]Capacidad Financiera'!$B$12:$X$62720,2,0)),"",VLOOKUP(C252,'[3]Capacidad Financiera'!$B$12:$X$3580,2,0))</f>
        <v/>
      </c>
      <c r="E252" s="527" t="str">
        <f>IF(ISERROR(VLOOKUP(C252,'[3]Capacidad Financiera'!$B$12:$X$62720,3,0)),"",VLOOKUP(C252,'[3]Capacidad Financiera'!$B$12:$X$62720,3,0))</f>
        <v/>
      </c>
      <c r="F252" s="528"/>
      <c r="G252" s="528" t="str">
        <f>IF(OR(D252="",E252="",F252=""),"",IF(C253="",IF(C252&lt;&gt;"",IF(ISERROR(VLOOKUP($A$10,[3]POA!$A$2:$D$25,2,0)),"",VLOOKUP($A$10,[3]POA!$A$2:$D$25,2,0)),""),""))</f>
        <v/>
      </c>
      <c r="H252" s="529" t="str">
        <f>IF(OR(D252="",E252="",F252=""),"",IF(C253="",IF(C252&lt;&gt;"",F252/G252,""),""))</f>
        <v/>
      </c>
      <c r="I252" s="530" t="str">
        <f>IF(C253="",IF(F252="","",IF(AND(H252&gt;0,H252&lt;=Experiencia1),[3]Puntajes!$D$4,IF(AND(H252&gt;Experiencia1,H252&lt;=Experiencia2),[3]Puntajes!$D$5,IF(AND(H252&gt;Experiencia2,H252&lt;=Experiencia3),[3]Puntajes!$D$6,IF(H252&gt;Experiencia3,[3]Puntajes!$D$7,0))))),"")</f>
        <v/>
      </c>
    </row>
    <row r="253" spans="3:9" ht="13.8">
      <c r="C253" s="518"/>
      <c r="D253" s="517" t="str">
        <f>IF(ISERROR(VLOOKUP(C253,'[3]Capacidad Financiera'!$B$12:$X$62720,2,0)),"",VLOOKUP(C253,'[3]Capacidad Financiera'!$B$12:$X$3580,2,0))</f>
        <v/>
      </c>
      <c r="E253" s="519" t="str">
        <f>IF(ISERROR(VLOOKUP(C253,'[3]Capacidad Financiera'!$B$12:$X$62720,3,0)),"",VLOOKUP(C253,'[3]Capacidad Financiera'!$B$12:$X$62720,3,0))</f>
        <v/>
      </c>
      <c r="F253" s="516"/>
      <c r="G253" s="516" t="str">
        <f>IF(OR(D253="",E253="",F253=""),"",IF(C253&lt;&gt;"",IF(ISERROR(VLOOKUP($A$10,[3]POA!$A$2:$D$25,2,0)),"",VLOOKUP($A$10,[3]POA!$A$2:$D$25,2,0)),""))</f>
        <v/>
      </c>
      <c r="H253" s="520" t="str">
        <f>IF(OR(D253="",E253="",F253=""),"",IF(C253&lt;&gt;"",F253/(G253*E253),""))</f>
        <v/>
      </c>
      <c r="I253" s="498" t="str">
        <f>IF(OR(D253="",E253="",F253=""),"",IF(AND(H253&gt;0,H253&lt;=Experiencia1),[3]Puntajes!$D$4,IF(AND(H253&gt;Experiencia1,H253&lt;=Experiencia2),[3]Puntajes!$D$5,IF(AND(H253&gt;Experiencia2,H253&lt;=Experiencia3),[3]Puntajes!$D$6,IF(H253&gt;Experiencia3,[3]Puntajes!$D$7,0)))))</f>
        <v/>
      </c>
    </row>
    <row r="254" spans="3:9" ht="13.8">
      <c r="C254" s="518"/>
      <c r="D254" s="517" t="str">
        <f>IF(ISERROR(VLOOKUP(C254,'[3]Capacidad Financiera'!$B$12:$X$62720,2,0)),"",VLOOKUP(C254,'[3]Capacidad Financiera'!$B$12:$X$3580,2,0))</f>
        <v/>
      </c>
      <c r="E254" s="519" t="str">
        <f>IF(ISERROR(VLOOKUP(C254,'[3]Capacidad Financiera'!$B$12:$X$62720,3,0)),"",VLOOKUP(C254,'[3]Capacidad Financiera'!$B$12:$X$62720,3,0))</f>
        <v/>
      </c>
      <c r="F254" s="516"/>
      <c r="G254" s="516" t="str">
        <f>IF(OR(D254="",E254="",F254=""),"",IF(C254&lt;&gt;"",IF(ISERROR(VLOOKUP($A$10,[3]POA!$A$2:$D$25,2,0)),"",VLOOKUP($A$10,[3]POA!$A$2:$D$25,2,0)),""))</f>
        <v/>
      </c>
      <c r="H254" s="520" t="str">
        <f t="shared" ref="H254:H262" si="18">IF(OR(D254="",E254="",F254=""),"",IF(C254&lt;&gt;"",F254/(G254*E254),""))</f>
        <v/>
      </c>
      <c r="I254" s="498" t="str">
        <f>IF(OR(D254="",E254="",F254=""),"",IF(AND(H254&gt;0,H254&lt;=Experiencia1),[3]Puntajes!$D$4,IF(AND(H254&gt;Experiencia1,H254&lt;=Experiencia2),[3]Puntajes!$D$5,IF(AND(H254&gt;Experiencia2,H254&lt;=Experiencia3),[3]Puntajes!$D$6,IF(H254&gt;Experiencia3,[3]Puntajes!$D$7,0)))))</f>
        <v/>
      </c>
    </row>
    <row r="255" spans="3:9" ht="13.8">
      <c r="C255" s="518"/>
      <c r="D255" s="517" t="str">
        <f>IF(ISERROR(VLOOKUP(C255,'[3]Capacidad Financiera'!$B$12:$X$62720,2,0)),"",VLOOKUP(C255,'[3]Capacidad Financiera'!$B$12:$X$3580,2,0))</f>
        <v/>
      </c>
      <c r="E255" s="519" t="str">
        <f>IF(ISERROR(VLOOKUP(C255,'[3]Capacidad Financiera'!$B$12:$X$62720,3,0)),"",VLOOKUP(C255,'[3]Capacidad Financiera'!$B$12:$X$62720,3,0))</f>
        <v/>
      </c>
      <c r="F255" s="516"/>
      <c r="G255" s="516" t="str">
        <f>IF(OR(D255="",E255="",F255=""),"",IF(C255&lt;&gt;"",IF(ISERROR(VLOOKUP($A$10,[3]POA!$A$2:$D$25,2,0)),"",VLOOKUP($A$10,[3]POA!$A$2:$D$25,2,0)),""))</f>
        <v/>
      </c>
      <c r="H255" s="520" t="str">
        <f t="shared" si="18"/>
        <v/>
      </c>
      <c r="I255" s="498" t="str">
        <f>IF(OR(D255="",E255="",F255=""),"",IF(AND(H255&gt;0,H255&lt;=Experiencia1),[3]Puntajes!$D$4,IF(AND(H255&gt;Experiencia1,H255&lt;=Experiencia2),[3]Puntajes!$D$5,IF(AND(H255&gt;Experiencia2,H255&lt;=Experiencia3),[3]Puntajes!$D$6,IF(H255&gt;Experiencia3,[3]Puntajes!$D$7,0)))))</f>
        <v/>
      </c>
    </row>
    <row r="256" spans="3:9" ht="13.8">
      <c r="C256" s="518"/>
      <c r="D256" s="517" t="str">
        <f>IF(ISERROR(VLOOKUP(C256,'[3]Capacidad Financiera'!$B$12:$X$62720,2,0)),"",VLOOKUP(C256,'[3]Capacidad Financiera'!$B$12:$X$3580,2,0))</f>
        <v/>
      </c>
      <c r="E256" s="519" t="str">
        <f>IF(ISERROR(VLOOKUP(C256,'[3]Capacidad Financiera'!$B$12:$X$62720,3,0)),"",VLOOKUP(C256,'[3]Capacidad Financiera'!$B$12:$X$62720,3,0))</f>
        <v/>
      </c>
      <c r="F256" s="516"/>
      <c r="G256" s="516" t="str">
        <f>IF(OR(D256="",E256="",F256=""),"",IF(C256&lt;&gt;"",IF(ISERROR(VLOOKUP($A$10,[3]POA!$A$2:$D$25,2,0)),"",VLOOKUP($A$10,[3]POA!$A$2:$D$25,2,0)),""))</f>
        <v/>
      </c>
      <c r="H256" s="520" t="str">
        <f t="shared" si="18"/>
        <v/>
      </c>
      <c r="I256" s="498" t="str">
        <f>IF(OR(D256="",E256="",F256=""),"",IF(AND(H256&gt;0,H256&lt;=Experiencia1),[3]Puntajes!$D$4,IF(AND(H256&gt;Experiencia1,H256&lt;=Experiencia2),[3]Puntajes!$D$5,IF(AND(H256&gt;Experiencia2,H256&lt;=Experiencia3),[3]Puntajes!$D$6,IF(H256&gt;Experiencia3,[3]Puntajes!$D$7,0)))))</f>
        <v/>
      </c>
    </row>
    <row r="257" spans="3:9" ht="13.8">
      <c r="C257" s="518"/>
      <c r="D257" s="517" t="str">
        <f>IF(ISERROR(VLOOKUP(C257,'[3]Capacidad Financiera'!$B$12:$X$62720,2,0)),"",VLOOKUP(C257,'[3]Capacidad Financiera'!$B$12:$X$3580,2,0))</f>
        <v/>
      </c>
      <c r="E257" s="519" t="str">
        <f>IF(ISERROR(VLOOKUP(C257,'[3]Capacidad Financiera'!$B$12:$X$62720,3,0)),"",VLOOKUP(C257,'[3]Capacidad Financiera'!$B$12:$X$62720,3,0))</f>
        <v/>
      </c>
      <c r="F257" s="516"/>
      <c r="G257" s="516" t="str">
        <f>IF(OR(D257="",E257="",F257=""),"",IF(C257&lt;&gt;"",IF(ISERROR(VLOOKUP($A$10,[3]POA!$A$2:$D$25,2,0)),"",VLOOKUP($A$10,[3]POA!$A$2:$D$25,2,0)),""))</f>
        <v/>
      </c>
      <c r="H257" s="520" t="str">
        <f t="shared" si="18"/>
        <v/>
      </c>
      <c r="I257" s="498" t="str">
        <f>IF(OR(D257="",E257="",F257=""),"",IF(AND(H257&gt;0,H257&lt;=Experiencia1),[3]Puntajes!$D$4,IF(AND(H257&gt;Experiencia1,H257&lt;=Experiencia2),[3]Puntajes!$D$5,IF(AND(H257&gt;Experiencia2,H257&lt;=Experiencia3),[3]Puntajes!$D$6,IF(H257&gt;Experiencia3,[3]Puntajes!$D$7,0)))))</f>
        <v/>
      </c>
    </row>
    <row r="258" spans="3:9" ht="13.8">
      <c r="C258" s="518"/>
      <c r="D258" s="517" t="str">
        <f>IF(ISERROR(VLOOKUP(C258,'[3]Capacidad Financiera'!$B$12:$X$62720,2,0)),"",VLOOKUP(C258,'[3]Capacidad Financiera'!$B$12:$X$3580,2,0))</f>
        <v/>
      </c>
      <c r="E258" s="519" t="str">
        <f>IF(ISERROR(VLOOKUP(C258,'[3]Capacidad Financiera'!$B$12:$X$62720,3,0)),"",VLOOKUP(C258,'[3]Capacidad Financiera'!$B$12:$X$62720,3,0))</f>
        <v/>
      </c>
      <c r="F258" s="516"/>
      <c r="G258" s="516" t="str">
        <f>IF(OR(D258="",E258="",F258=""),"",IF(C258&lt;&gt;"",IF(ISERROR(VLOOKUP($A$10,[3]POA!$A$2:$D$25,2,0)),"",VLOOKUP($A$10,[3]POA!$A$2:$D$25,2,0)),""))</f>
        <v/>
      </c>
      <c r="H258" s="520" t="str">
        <f t="shared" si="18"/>
        <v/>
      </c>
      <c r="I258" s="498" t="str">
        <f>IF(OR(D258="",E258="",F258=""),"",IF(AND(H258&gt;0,H258&lt;=Experiencia1),[3]Puntajes!$D$4,IF(AND(H258&gt;Experiencia1,H258&lt;=Experiencia2),[3]Puntajes!$D$5,IF(AND(H258&gt;Experiencia2,H258&lt;=Experiencia3),[3]Puntajes!$D$6,IF(H258&gt;Experiencia3,[3]Puntajes!$D$7,0)))))</f>
        <v/>
      </c>
    </row>
    <row r="259" spans="3:9" ht="13.8">
      <c r="C259" s="518"/>
      <c r="D259" s="517" t="str">
        <f>IF(ISERROR(VLOOKUP(C259,'[3]Capacidad Financiera'!$B$12:$X$62720,2,0)),"",VLOOKUP(C259,'[3]Capacidad Financiera'!$B$12:$X$3580,2,0))</f>
        <v/>
      </c>
      <c r="E259" s="519" t="str">
        <f>IF(ISERROR(VLOOKUP(C259,'[3]Capacidad Financiera'!$B$12:$X$62720,3,0)),"",VLOOKUP(C259,'[3]Capacidad Financiera'!$B$12:$X$62720,3,0))</f>
        <v/>
      </c>
      <c r="F259" s="516"/>
      <c r="G259" s="516" t="str">
        <f>IF(OR(D259="",E259="",F259=""),"",IF(C259&lt;&gt;"",IF(ISERROR(VLOOKUP($A$10,[3]POA!$A$2:$D$25,2,0)),"",VLOOKUP($A$10,[3]POA!$A$2:$D$25,2,0)),""))</f>
        <v/>
      </c>
      <c r="H259" s="520" t="str">
        <f t="shared" si="18"/>
        <v/>
      </c>
      <c r="I259" s="498" t="str">
        <f>IF(OR(D259="",E259="",F259=""),"",IF(AND(H259&gt;0,H259&lt;=Experiencia1),[3]Puntajes!$D$4,IF(AND(H259&gt;Experiencia1,H259&lt;=Experiencia2),[3]Puntajes!$D$5,IF(AND(H259&gt;Experiencia2,H259&lt;=Experiencia3),[3]Puntajes!$D$6,IF(H259&gt;Experiencia3,[3]Puntajes!$D$7,0)))))</f>
        <v/>
      </c>
    </row>
    <row r="260" spans="3:9" ht="13.8">
      <c r="C260" s="518"/>
      <c r="D260" s="517" t="str">
        <f>IF(ISERROR(VLOOKUP(C260,'[3]Capacidad Financiera'!$B$12:$X$62720,2,0)),"",VLOOKUP(C260,'[3]Capacidad Financiera'!$B$12:$X$3580,2,0))</f>
        <v/>
      </c>
      <c r="E260" s="519" t="str">
        <f>IF(ISERROR(VLOOKUP(C260,'[3]Capacidad Financiera'!$B$12:$X$62720,3,0)),"",VLOOKUP(C260,'[3]Capacidad Financiera'!$B$12:$X$62720,3,0))</f>
        <v/>
      </c>
      <c r="F260" s="516"/>
      <c r="G260" s="516" t="str">
        <f>IF(OR(D260="",E260="",F260=""),"",IF(C260&lt;&gt;"",IF(ISERROR(VLOOKUP($A$10,[3]POA!$A$2:$D$25,2,0)),"",VLOOKUP($A$10,[3]POA!$A$2:$D$25,2,0)),""))</f>
        <v/>
      </c>
      <c r="H260" s="520" t="str">
        <f t="shared" si="18"/>
        <v/>
      </c>
      <c r="I260" s="498" t="str">
        <f>IF(OR(D260="",E260="",F260=""),"",IF(AND(H260&gt;0,H260&lt;=Experiencia1),[3]Puntajes!$D$4,IF(AND(H260&gt;Experiencia1,H260&lt;=Experiencia2),[3]Puntajes!$D$5,IF(AND(H260&gt;Experiencia2,H260&lt;=Experiencia3),[3]Puntajes!$D$6,IF(H260&gt;Experiencia3,[3]Puntajes!$D$7,0)))))</f>
        <v/>
      </c>
    </row>
    <row r="261" spans="3:9" ht="13.8">
      <c r="C261" s="518"/>
      <c r="D261" s="517" t="str">
        <f>IF(ISERROR(VLOOKUP(C261,'[3]Capacidad Financiera'!$B$12:$X$62720,2,0)),"",VLOOKUP(C261,'[3]Capacidad Financiera'!$B$12:$X$3580,2,0))</f>
        <v/>
      </c>
      <c r="E261" s="519" t="str">
        <f>IF(ISERROR(VLOOKUP(C261,'[3]Capacidad Financiera'!$B$12:$X$62720,3,0)),"",VLOOKUP(C261,'[3]Capacidad Financiera'!$B$12:$X$62720,3,0))</f>
        <v/>
      </c>
      <c r="F261" s="516"/>
      <c r="G261" s="516" t="str">
        <f>IF(OR(D261="",E261="",F261=""),"",IF(C261&lt;&gt;"",IF(ISERROR(VLOOKUP($A$10,[3]POA!$A$2:$D$25,2,0)),"",VLOOKUP($A$10,[3]POA!$A$2:$D$25,2,0)),""))</f>
        <v/>
      </c>
      <c r="H261" s="520" t="str">
        <f t="shared" si="18"/>
        <v/>
      </c>
      <c r="I261" s="498" t="str">
        <f>IF(OR(D261="",E261="",F261=""),"",IF(AND(H261&gt;0,H261&lt;=Experiencia1),[3]Puntajes!$D$4,IF(AND(H261&gt;Experiencia1,H261&lt;=Experiencia2),[3]Puntajes!$D$5,IF(AND(H261&gt;Experiencia2,H261&lt;=Experiencia3),[3]Puntajes!$D$6,IF(H261&gt;Experiencia3,[3]Puntajes!$D$7,0)))))</f>
        <v/>
      </c>
    </row>
    <row r="262" spans="3:9" ht="14.4" thickBot="1">
      <c r="C262" s="521"/>
      <c r="D262" s="522" t="str">
        <f>IF(ISERROR(VLOOKUP(C262,'[3]Capacidad Financiera'!$B$12:$X$62720,2,0)),"",VLOOKUP(C262,'[3]Capacidad Financiera'!$B$12:$X$3580,2,0))</f>
        <v/>
      </c>
      <c r="E262" s="523" t="str">
        <f>IF(ISERROR(VLOOKUP(C262,'[3]Capacidad Financiera'!$B$12:$X$62720,3,0)),"",VLOOKUP(C262,'[3]Capacidad Financiera'!$B$12:$X$62720,3,0))</f>
        <v/>
      </c>
      <c r="F262" s="531"/>
      <c r="G262" s="531" t="str">
        <f>IF(OR(D262="",E262="",F262=""),"",IF(C262&lt;&gt;"",IF(ISERROR(VLOOKUP($A$10,[3]POA!$A$2:$D$25,2,0)),"",VLOOKUP($A$10,[3]POA!$A$2:$D$25,2,0)),""))</f>
        <v/>
      </c>
      <c r="H262" s="524" t="str">
        <f t="shared" si="18"/>
        <v/>
      </c>
      <c r="I262" s="502" t="str">
        <f>IF(OR(D262="",E262="",F262=""),"",IF(AND(H262&gt;0,H262&lt;=Experiencia1),[3]Puntajes!$D$4,IF(AND(H262&gt;Experiencia1,H262&lt;=Experiencia2),[3]Puntajes!$D$5,IF(AND(H262&gt;Experiencia2,H262&lt;=Experiencia3),[3]Puntajes!$D$6,IF(H262&gt;Experiencia3,[3]Puntajes!$D$7,0)))))</f>
        <v/>
      </c>
    </row>
    <row r="263" spans="3:9" ht="13.8">
      <c r="C263" s="525"/>
      <c r="D263" s="526" t="str">
        <f>IF(ISERROR(VLOOKUP(C263,'[3]Capacidad Financiera'!$B$12:$X$62720,2,0)),"",VLOOKUP(C263,'[3]Capacidad Financiera'!$B$12:$X$3580,2,0))</f>
        <v/>
      </c>
      <c r="E263" s="527" t="str">
        <f>IF(ISERROR(VLOOKUP(C263,'[3]Capacidad Financiera'!$B$12:$X$62720,3,0)),"",VLOOKUP(C263,'[3]Capacidad Financiera'!$B$12:$X$62720,3,0))</f>
        <v/>
      </c>
      <c r="F263" s="528"/>
      <c r="G263" s="528" t="str">
        <f>IF(OR(D263="",E263="",F263=""),"",IF(C264="",IF(C263&lt;&gt;"",IF(ISERROR(VLOOKUP($A$10,[3]POA!$A$2:$D$25,2,0)),"",VLOOKUP($A$10,[3]POA!$A$2:$D$25,2,0)),""),""))</f>
        <v/>
      </c>
      <c r="H263" s="529" t="str">
        <f>IF(OR(D263="",E263="",F263=""),"",IF(C264="",IF(C263&lt;&gt;"",F263/G263,""),""))</f>
        <v/>
      </c>
      <c r="I263" s="530" t="str">
        <f>IF(C264="",IF(F263="","",IF(AND(H263&gt;0,H263&lt;=Experiencia1),[3]Puntajes!$D$4,IF(AND(H263&gt;Experiencia1,H263&lt;=Experiencia2),[3]Puntajes!$D$5,IF(AND(H263&gt;Experiencia2,H263&lt;=Experiencia3),[3]Puntajes!$D$6,IF(H263&gt;Experiencia3,[3]Puntajes!$D$7,0))))),"")</f>
        <v/>
      </c>
    </row>
    <row r="264" spans="3:9" ht="13.8">
      <c r="C264" s="518"/>
      <c r="D264" s="517" t="str">
        <f>IF(ISERROR(VLOOKUP(C264,'[3]Capacidad Financiera'!$B$12:$X$62720,2,0)),"",VLOOKUP(C264,'[3]Capacidad Financiera'!$B$12:$X$3580,2,0))</f>
        <v/>
      </c>
      <c r="E264" s="519" t="str">
        <f>IF(ISERROR(VLOOKUP(C264,'[3]Capacidad Financiera'!$B$12:$X$62720,3,0)),"",VLOOKUP(C264,'[3]Capacidad Financiera'!$B$12:$X$62720,3,0))</f>
        <v/>
      </c>
      <c r="F264" s="516"/>
      <c r="G264" s="516" t="str">
        <f>IF(OR(D264="",E264="",F264=""),"",IF(C264&lt;&gt;"",IF(ISERROR(VLOOKUP($A$10,[3]POA!$A$2:$D$25,2,0)),"",VLOOKUP($A$10,[3]POA!$A$2:$D$25,2,0)),""))</f>
        <v/>
      </c>
      <c r="H264" s="520" t="str">
        <f>IF(OR(D264="",E264="",F264=""),"",IF(C264&lt;&gt;"",F264/(G264*E264),""))</f>
        <v/>
      </c>
      <c r="I264" s="498" t="str">
        <f>IF(OR(D264="",E264="",F264=""),"",IF(AND(H264&gt;0,H264&lt;=Experiencia1),[3]Puntajes!$D$4,IF(AND(H264&gt;Experiencia1,H264&lt;=Experiencia2),[3]Puntajes!$D$5,IF(AND(H264&gt;Experiencia2,H264&lt;=Experiencia3),[3]Puntajes!$D$6,IF(H264&gt;Experiencia3,[3]Puntajes!$D$7,0)))))</f>
        <v/>
      </c>
    </row>
    <row r="265" spans="3:9" ht="13.8">
      <c r="C265" s="518"/>
      <c r="D265" s="517" t="str">
        <f>IF(ISERROR(VLOOKUP(C265,'[3]Capacidad Financiera'!$B$12:$X$62720,2,0)),"",VLOOKUP(C265,'[3]Capacidad Financiera'!$B$12:$X$3580,2,0))</f>
        <v/>
      </c>
      <c r="E265" s="519" t="str">
        <f>IF(ISERROR(VLOOKUP(C265,'[3]Capacidad Financiera'!$B$12:$X$62720,3,0)),"",VLOOKUP(C265,'[3]Capacidad Financiera'!$B$12:$X$62720,3,0))</f>
        <v/>
      </c>
      <c r="F265" s="516"/>
      <c r="G265" s="516" t="str">
        <f>IF(OR(D265="",E265="",F265=""),"",IF(C265&lt;&gt;"",IF(ISERROR(VLOOKUP($A$10,[3]POA!$A$2:$D$25,2,0)),"",VLOOKUP($A$10,[3]POA!$A$2:$D$25,2,0)),""))</f>
        <v/>
      </c>
      <c r="H265" s="520" t="str">
        <f t="shared" ref="H265:H273" si="19">IF(OR(D265="",E265="",F265=""),"",IF(C265&lt;&gt;"",F265/(G265*E265),""))</f>
        <v/>
      </c>
      <c r="I265" s="498" t="str">
        <f>IF(OR(D265="",E265="",F265=""),"",IF(AND(H265&gt;0,H265&lt;=Experiencia1),[3]Puntajes!$D$4,IF(AND(H265&gt;Experiencia1,H265&lt;=Experiencia2),[3]Puntajes!$D$5,IF(AND(H265&gt;Experiencia2,H265&lt;=Experiencia3),[3]Puntajes!$D$6,IF(H265&gt;Experiencia3,[3]Puntajes!$D$7,0)))))</f>
        <v/>
      </c>
    </row>
    <row r="266" spans="3:9" ht="13.8">
      <c r="C266" s="518"/>
      <c r="D266" s="517" t="str">
        <f>IF(ISERROR(VLOOKUP(C266,'[3]Capacidad Financiera'!$B$12:$X$62720,2,0)),"",VLOOKUP(C266,'[3]Capacidad Financiera'!$B$12:$X$3580,2,0))</f>
        <v/>
      </c>
      <c r="E266" s="519" t="str">
        <f>IF(ISERROR(VLOOKUP(C266,'[3]Capacidad Financiera'!$B$12:$X$62720,3,0)),"",VLOOKUP(C266,'[3]Capacidad Financiera'!$B$12:$X$62720,3,0))</f>
        <v/>
      </c>
      <c r="F266" s="516"/>
      <c r="G266" s="516" t="str">
        <f>IF(OR(D266="",E266="",F266=""),"",IF(C266&lt;&gt;"",IF(ISERROR(VLOOKUP($A$10,[3]POA!$A$2:$D$25,2,0)),"",VLOOKUP($A$10,[3]POA!$A$2:$D$25,2,0)),""))</f>
        <v/>
      </c>
      <c r="H266" s="520" t="str">
        <f t="shared" si="19"/>
        <v/>
      </c>
      <c r="I266" s="498" t="str">
        <f>IF(OR(D266="",E266="",F266=""),"",IF(AND(H266&gt;0,H266&lt;=Experiencia1),[3]Puntajes!$D$4,IF(AND(H266&gt;Experiencia1,H266&lt;=Experiencia2),[3]Puntajes!$D$5,IF(AND(H266&gt;Experiencia2,H266&lt;=Experiencia3),[3]Puntajes!$D$6,IF(H266&gt;Experiencia3,[3]Puntajes!$D$7,0)))))</f>
        <v/>
      </c>
    </row>
    <row r="267" spans="3:9" ht="13.8">
      <c r="C267" s="518"/>
      <c r="D267" s="517" t="str">
        <f>IF(ISERROR(VLOOKUP(C267,'[3]Capacidad Financiera'!$B$12:$X$62720,2,0)),"",VLOOKUP(C267,'[3]Capacidad Financiera'!$B$12:$X$3580,2,0))</f>
        <v/>
      </c>
      <c r="E267" s="519" t="str">
        <f>IF(ISERROR(VLOOKUP(C267,'[3]Capacidad Financiera'!$B$12:$X$62720,3,0)),"",VLOOKUP(C267,'[3]Capacidad Financiera'!$B$12:$X$62720,3,0))</f>
        <v/>
      </c>
      <c r="F267" s="516"/>
      <c r="G267" s="516" t="str">
        <f>IF(OR(D267="",E267="",F267=""),"",IF(C267&lt;&gt;"",IF(ISERROR(VLOOKUP($A$10,[3]POA!$A$2:$D$25,2,0)),"",VLOOKUP($A$10,[3]POA!$A$2:$D$25,2,0)),""))</f>
        <v/>
      </c>
      <c r="H267" s="520" t="str">
        <f t="shared" si="19"/>
        <v/>
      </c>
      <c r="I267" s="498" t="str">
        <f>IF(OR(D267="",E267="",F267=""),"",IF(AND(H267&gt;0,H267&lt;=Experiencia1),[3]Puntajes!$D$4,IF(AND(H267&gt;Experiencia1,H267&lt;=Experiencia2),[3]Puntajes!$D$5,IF(AND(H267&gt;Experiencia2,H267&lt;=Experiencia3),[3]Puntajes!$D$6,IF(H267&gt;Experiencia3,[3]Puntajes!$D$7,0)))))</f>
        <v/>
      </c>
    </row>
    <row r="268" spans="3:9" ht="13.8">
      <c r="C268" s="518"/>
      <c r="D268" s="517" t="str">
        <f>IF(ISERROR(VLOOKUP(C268,'[3]Capacidad Financiera'!$B$12:$X$62720,2,0)),"",VLOOKUP(C268,'[3]Capacidad Financiera'!$B$12:$X$3580,2,0))</f>
        <v/>
      </c>
      <c r="E268" s="519" t="str">
        <f>IF(ISERROR(VLOOKUP(C268,'[3]Capacidad Financiera'!$B$12:$X$62720,3,0)),"",VLOOKUP(C268,'[3]Capacidad Financiera'!$B$12:$X$62720,3,0))</f>
        <v/>
      </c>
      <c r="F268" s="516"/>
      <c r="G268" s="516" t="str">
        <f>IF(OR(D268="",E268="",F268=""),"",IF(C268&lt;&gt;"",IF(ISERROR(VLOOKUP($A$10,[3]POA!$A$2:$D$25,2,0)),"",VLOOKUP($A$10,[3]POA!$A$2:$D$25,2,0)),""))</f>
        <v/>
      </c>
      <c r="H268" s="520" t="str">
        <f t="shared" si="19"/>
        <v/>
      </c>
      <c r="I268" s="498" t="str">
        <f>IF(OR(D268="",E268="",F268=""),"",IF(AND(H268&gt;0,H268&lt;=Experiencia1),[3]Puntajes!$D$4,IF(AND(H268&gt;Experiencia1,H268&lt;=Experiencia2),[3]Puntajes!$D$5,IF(AND(H268&gt;Experiencia2,H268&lt;=Experiencia3),[3]Puntajes!$D$6,IF(H268&gt;Experiencia3,[3]Puntajes!$D$7,0)))))</f>
        <v/>
      </c>
    </row>
    <row r="269" spans="3:9" ht="13.8">
      <c r="C269" s="518"/>
      <c r="D269" s="517" t="str">
        <f>IF(ISERROR(VLOOKUP(C269,'[3]Capacidad Financiera'!$B$12:$X$62720,2,0)),"",VLOOKUP(C269,'[3]Capacidad Financiera'!$B$12:$X$3580,2,0))</f>
        <v/>
      </c>
      <c r="E269" s="519" t="str">
        <f>IF(ISERROR(VLOOKUP(C269,'[3]Capacidad Financiera'!$B$12:$X$62720,3,0)),"",VLOOKUP(C269,'[3]Capacidad Financiera'!$B$12:$X$62720,3,0))</f>
        <v/>
      </c>
      <c r="F269" s="516"/>
      <c r="G269" s="516" t="str">
        <f>IF(OR(D269="",E269="",F269=""),"",IF(C269&lt;&gt;"",IF(ISERROR(VLOOKUP($A$10,[3]POA!$A$2:$D$25,2,0)),"",VLOOKUP($A$10,[3]POA!$A$2:$D$25,2,0)),""))</f>
        <v/>
      </c>
      <c r="H269" s="520" t="str">
        <f t="shared" si="19"/>
        <v/>
      </c>
      <c r="I269" s="498" t="str">
        <f>IF(OR(D269="",E269="",F269=""),"",IF(AND(H269&gt;0,H269&lt;=Experiencia1),[3]Puntajes!$D$4,IF(AND(H269&gt;Experiencia1,H269&lt;=Experiencia2),[3]Puntajes!$D$5,IF(AND(H269&gt;Experiencia2,H269&lt;=Experiencia3),[3]Puntajes!$D$6,IF(H269&gt;Experiencia3,[3]Puntajes!$D$7,0)))))</f>
        <v/>
      </c>
    </row>
    <row r="270" spans="3:9" ht="13.8">
      <c r="C270" s="518"/>
      <c r="D270" s="517" t="str">
        <f>IF(ISERROR(VLOOKUP(C270,'[3]Capacidad Financiera'!$B$12:$X$62720,2,0)),"",VLOOKUP(C270,'[3]Capacidad Financiera'!$B$12:$X$3580,2,0))</f>
        <v/>
      </c>
      <c r="E270" s="519" t="str">
        <f>IF(ISERROR(VLOOKUP(C270,'[3]Capacidad Financiera'!$B$12:$X$62720,3,0)),"",VLOOKUP(C270,'[3]Capacidad Financiera'!$B$12:$X$62720,3,0))</f>
        <v/>
      </c>
      <c r="F270" s="516"/>
      <c r="G270" s="516" t="str">
        <f>IF(OR(D270="",E270="",F270=""),"",IF(C270&lt;&gt;"",IF(ISERROR(VLOOKUP($A$10,[3]POA!$A$2:$D$25,2,0)),"",VLOOKUP($A$10,[3]POA!$A$2:$D$25,2,0)),""))</f>
        <v/>
      </c>
      <c r="H270" s="520" t="str">
        <f t="shared" si="19"/>
        <v/>
      </c>
      <c r="I270" s="498" t="str">
        <f>IF(OR(D270="",E270="",F270=""),"",IF(AND(H270&gt;0,H270&lt;=Experiencia1),[3]Puntajes!$D$4,IF(AND(H270&gt;Experiencia1,H270&lt;=Experiencia2),[3]Puntajes!$D$5,IF(AND(H270&gt;Experiencia2,H270&lt;=Experiencia3),[3]Puntajes!$D$6,IF(H270&gt;Experiencia3,[3]Puntajes!$D$7,0)))))</f>
        <v/>
      </c>
    </row>
    <row r="271" spans="3:9" ht="13.8">
      <c r="C271" s="518"/>
      <c r="D271" s="517" t="str">
        <f>IF(ISERROR(VLOOKUP(C271,'[3]Capacidad Financiera'!$B$12:$X$62720,2,0)),"",VLOOKUP(C271,'[3]Capacidad Financiera'!$B$12:$X$3580,2,0))</f>
        <v/>
      </c>
      <c r="E271" s="519" t="str">
        <f>IF(ISERROR(VLOOKUP(C271,'[3]Capacidad Financiera'!$B$12:$X$62720,3,0)),"",VLOOKUP(C271,'[3]Capacidad Financiera'!$B$12:$X$62720,3,0))</f>
        <v/>
      </c>
      <c r="F271" s="516"/>
      <c r="G271" s="516" t="str">
        <f>IF(OR(D271="",E271="",F271=""),"",IF(C271&lt;&gt;"",IF(ISERROR(VLOOKUP($A$10,[3]POA!$A$2:$D$25,2,0)),"",VLOOKUP($A$10,[3]POA!$A$2:$D$25,2,0)),""))</f>
        <v/>
      </c>
      <c r="H271" s="520" t="str">
        <f t="shared" si="19"/>
        <v/>
      </c>
      <c r="I271" s="498" t="str">
        <f>IF(OR(D271="",E271="",F271=""),"",IF(AND(H271&gt;0,H271&lt;=Experiencia1),[3]Puntajes!$D$4,IF(AND(H271&gt;Experiencia1,H271&lt;=Experiencia2),[3]Puntajes!$D$5,IF(AND(H271&gt;Experiencia2,H271&lt;=Experiencia3),[3]Puntajes!$D$6,IF(H271&gt;Experiencia3,[3]Puntajes!$D$7,0)))))</f>
        <v/>
      </c>
    </row>
    <row r="272" spans="3:9" ht="13.8">
      <c r="C272" s="518"/>
      <c r="D272" s="517" t="str">
        <f>IF(ISERROR(VLOOKUP(C272,'[3]Capacidad Financiera'!$B$12:$X$62720,2,0)),"",VLOOKUP(C272,'[3]Capacidad Financiera'!$B$12:$X$3580,2,0))</f>
        <v/>
      </c>
      <c r="E272" s="519" t="str">
        <f>IF(ISERROR(VLOOKUP(C272,'[3]Capacidad Financiera'!$B$12:$X$62720,3,0)),"",VLOOKUP(C272,'[3]Capacidad Financiera'!$B$12:$X$62720,3,0))</f>
        <v/>
      </c>
      <c r="F272" s="516"/>
      <c r="G272" s="516" t="str">
        <f>IF(OR(D272="",E272="",F272=""),"",IF(C272&lt;&gt;"",IF(ISERROR(VLOOKUP($A$10,[3]POA!$A$2:$D$25,2,0)),"",VLOOKUP($A$10,[3]POA!$A$2:$D$25,2,0)),""))</f>
        <v/>
      </c>
      <c r="H272" s="520" t="str">
        <f t="shared" si="19"/>
        <v/>
      </c>
      <c r="I272" s="498" t="str">
        <f>IF(OR(D272="",E272="",F272=""),"",IF(AND(H272&gt;0,H272&lt;=Experiencia1),[3]Puntajes!$D$4,IF(AND(H272&gt;Experiencia1,H272&lt;=Experiencia2),[3]Puntajes!$D$5,IF(AND(H272&gt;Experiencia2,H272&lt;=Experiencia3),[3]Puntajes!$D$6,IF(H272&gt;Experiencia3,[3]Puntajes!$D$7,0)))))</f>
        <v/>
      </c>
    </row>
    <row r="273" spans="3:9" ht="14.4" thickBot="1">
      <c r="C273" s="521"/>
      <c r="D273" s="522" t="str">
        <f>IF(ISERROR(VLOOKUP(C273,'[3]Capacidad Financiera'!$B$12:$X$62720,2,0)),"",VLOOKUP(C273,'[3]Capacidad Financiera'!$B$12:$X$3580,2,0))</f>
        <v/>
      </c>
      <c r="E273" s="523" t="str">
        <f>IF(ISERROR(VLOOKUP(C273,'[3]Capacidad Financiera'!$B$12:$X$62720,3,0)),"",VLOOKUP(C273,'[3]Capacidad Financiera'!$B$12:$X$62720,3,0))</f>
        <v/>
      </c>
      <c r="F273" s="531"/>
      <c r="G273" s="531" t="str">
        <f>IF(OR(D273="",E273="",F273=""),"",IF(C273&lt;&gt;"",IF(ISERROR(VLOOKUP($A$10,[3]POA!$A$2:$D$25,2,0)),"",VLOOKUP($A$10,[3]POA!$A$2:$D$25,2,0)),""))</f>
        <v/>
      </c>
      <c r="H273" s="524" t="str">
        <f t="shared" si="19"/>
        <v/>
      </c>
      <c r="I273" s="502" t="str">
        <f>IF(OR(D273="",E273="",F273=""),"",IF(AND(H273&gt;0,H273&lt;=Experiencia1),[3]Puntajes!$D$4,IF(AND(H273&gt;Experiencia1,H273&lt;=Experiencia2),[3]Puntajes!$D$5,IF(AND(H273&gt;Experiencia2,H273&lt;=Experiencia3),[3]Puntajes!$D$6,IF(H273&gt;Experiencia3,[3]Puntajes!$D$7,0)))))</f>
        <v/>
      </c>
    </row>
    <row r="274" spans="3:9" ht="13.8">
      <c r="C274" s="525"/>
      <c r="D274" s="526" t="str">
        <f>IF(ISERROR(VLOOKUP(C274,'[3]Capacidad Financiera'!$B$12:$X$62720,2,0)),"",VLOOKUP(C274,'[3]Capacidad Financiera'!$B$12:$X$3580,2,0))</f>
        <v/>
      </c>
      <c r="E274" s="527" t="str">
        <f>IF(ISERROR(VLOOKUP(C274,'[3]Capacidad Financiera'!$B$12:$X$62720,3,0)),"",VLOOKUP(C274,'[3]Capacidad Financiera'!$B$12:$X$62720,3,0))</f>
        <v/>
      </c>
      <c r="F274" s="528"/>
      <c r="G274" s="528" t="str">
        <f>IF(OR(D274="",E274="",F274=""),"",IF(C275="",IF(C274&lt;&gt;"",IF(ISERROR(VLOOKUP($A$10,[3]POA!$A$2:$D$25,2,0)),"",VLOOKUP($A$10,[3]POA!$A$2:$D$25,2,0)),""),""))</f>
        <v/>
      </c>
      <c r="H274" s="529" t="str">
        <f>IF(OR(D274="",E274="",F274=""),"",IF(C275="",IF(C274&lt;&gt;"",F274/G274,""),""))</f>
        <v/>
      </c>
      <c r="I274" s="530" t="str">
        <f>IF(C275="",IF(F274="","",IF(AND(H274&gt;0,H274&lt;=Experiencia1),[3]Puntajes!$D$4,IF(AND(H274&gt;Experiencia1,H274&lt;=Experiencia2),[3]Puntajes!$D$5,IF(AND(H274&gt;Experiencia2,H274&lt;=Experiencia3),[3]Puntajes!$D$6,IF(H274&gt;Experiencia3,[3]Puntajes!$D$7,0))))),"")</f>
        <v/>
      </c>
    </row>
    <row r="275" spans="3:9" ht="13.8">
      <c r="C275" s="518"/>
      <c r="D275" s="517" t="str">
        <f>IF(ISERROR(VLOOKUP(C275,'[3]Capacidad Financiera'!$B$12:$X$62720,2,0)),"",VLOOKUP(C275,'[3]Capacidad Financiera'!$B$12:$X$3580,2,0))</f>
        <v/>
      </c>
      <c r="E275" s="519" t="str">
        <f>IF(ISERROR(VLOOKUP(C275,'[3]Capacidad Financiera'!$B$12:$X$62720,3,0)),"",VLOOKUP(C275,'[3]Capacidad Financiera'!$B$12:$X$62720,3,0))</f>
        <v/>
      </c>
      <c r="F275" s="516"/>
      <c r="G275" s="516" t="str">
        <f>IF(OR(D275="",E275="",F275=""),"",IF(C275&lt;&gt;"",IF(ISERROR(VLOOKUP($A$10,[3]POA!$A$2:$D$25,2,0)),"",VLOOKUP($A$10,[3]POA!$A$2:$D$25,2,0)),""))</f>
        <v/>
      </c>
      <c r="H275" s="520" t="str">
        <f>IF(OR(D275="",E275="",F275=""),"",IF(C275&lt;&gt;"",F275/(G275*E275),""))</f>
        <v/>
      </c>
      <c r="I275" s="498" t="str">
        <f>IF(OR(D275="",E275="",F275=""),"",IF(AND(H275&gt;0,H275&lt;=Experiencia1),[3]Puntajes!$D$4,IF(AND(H275&gt;Experiencia1,H275&lt;=Experiencia2),[3]Puntajes!$D$5,IF(AND(H275&gt;Experiencia2,H275&lt;=Experiencia3),[3]Puntajes!$D$6,IF(H275&gt;Experiencia3,[3]Puntajes!$D$7,0)))))</f>
        <v/>
      </c>
    </row>
    <row r="276" spans="3:9" ht="13.8">
      <c r="C276" s="518"/>
      <c r="D276" s="517" t="str">
        <f>IF(ISERROR(VLOOKUP(C276,'[3]Capacidad Financiera'!$B$12:$X$62720,2,0)),"",VLOOKUP(C276,'[3]Capacidad Financiera'!$B$12:$X$3580,2,0))</f>
        <v/>
      </c>
      <c r="E276" s="519" t="str">
        <f>IF(ISERROR(VLOOKUP(C276,'[3]Capacidad Financiera'!$B$12:$X$62720,3,0)),"",VLOOKUP(C276,'[3]Capacidad Financiera'!$B$12:$X$62720,3,0))</f>
        <v/>
      </c>
      <c r="F276" s="516"/>
      <c r="G276" s="516" t="str">
        <f>IF(OR(D276="",E276="",F276=""),"",IF(C276&lt;&gt;"",IF(ISERROR(VLOOKUP($A$10,[3]POA!$A$2:$D$25,2,0)),"",VLOOKUP($A$10,[3]POA!$A$2:$D$25,2,0)),""))</f>
        <v/>
      </c>
      <c r="H276" s="520" t="str">
        <f t="shared" ref="H276:H284" si="20">IF(OR(D276="",E276="",F276=""),"",IF(C276&lt;&gt;"",F276/(G276*E276),""))</f>
        <v/>
      </c>
      <c r="I276" s="498" t="str">
        <f>IF(OR(D276="",E276="",F276=""),"",IF(AND(H276&gt;0,H276&lt;=Experiencia1),[3]Puntajes!$D$4,IF(AND(H276&gt;Experiencia1,H276&lt;=Experiencia2),[3]Puntajes!$D$5,IF(AND(H276&gt;Experiencia2,H276&lt;=Experiencia3),[3]Puntajes!$D$6,IF(H276&gt;Experiencia3,[3]Puntajes!$D$7,0)))))</f>
        <v/>
      </c>
    </row>
    <row r="277" spans="3:9" ht="13.8">
      <c r="C277" s="518"/>
      <c r="D277" s="517" t="str">
        <f>IF(ISERROR(VLOOKUP(C277,'[3]Capacidad Financiera'!$B$12:$X$62720,2,0)),"",VLOOKUP(C277,'[3]Capacidad Financiera'!$B$12:$X$3580,2,0))</f>
        <v/>
      </c>
      <c r="E277" s="519" t="str">
        <f>IF(ISERROR(VLOOKUP(C277,'[3]Capacidad Financiera'!$B$12:$X$62720,3,0)),"",VLOOKUP(C277,'[3]Capacidad Financiera'!$B$12:$X$62720,3,0))</f>
        <v/>
      </c>
      <c r="F277" s="516"/>
      <c r="G277" s="516" t="str">
        <f>IF(OR(D277="",E277="",F277=""),"",IF(C277&lt;&gt;"",IF(ISERROR(VLOOKUP($A$10,[3]POA!$A$2:$D$25,2,0)),"",VLOOKUP($A$10,[3]POA!$A$2:$D$25,2,0)),""))</f>
        <v/>
      </c>
      <c r="H277" s="520" t="str">
        <f t="shared" si="20"/>
        <v/>
      </c>
      <c r="I277" s="498" t="str">
        <f>IF(OR(D277="",E277="",F277=""),"",IF(AND(H277&gt;0,H277&lt;=Experiencia1),[3]Puntajes!$D$4,IF(AND(H277&gt;Experiencia1,H277&lt;=Experiencia2),[3]Puntajes!$D$5,IF(AND(H277&gt;Experiencia2,H277&lt;=Experiencia3),[3]Puntajes!$D$6,IF(H277&gt;Experiencia3,[3]Puntajes!$D$7,0)))))</f>
        <v/>
      </c>
    </row>
    <row r="278" spans="3:9" ht="13.8">
      <c r="C278" s="518"/>
      <c r="D278" s="517" t="str">
        <f>IF(ISERROR(VLOOKUP(C278,'[3]Capacidad Financiera'!$B$12:$X$62720,2,0)),"",VLOOKUP(C278,'[3]Capacidad Financiera'!$B$12:$X$3580,2,0))</f>
        <v/>
      </c>
      <c r="E278" s="519" t="str">
        <f>IF(ISERROR(VLOOKUP(C278,'[3]Capacidad Financiera'!$B$12:$X$62720,3,0)),"",VLOOKUP(C278,'[3]Capacidad Financiera'!$B$12:$X$62720,3,0))</f>
        <v/>
      </c>
      <c r="F278" s="516"/>
      <c r="G278" s="516" t="str">
        <f>IF(OR(D278="",E278="",F278=""),"",IF(C278&lt;&gt;"",IF(ISERROR(VLOOKUP($A$10,[3]POA!$A$2:$D$25,2,0)),"",VLOOKUP($A$10,[3]POA!$A$2:$D$25,2,0)),""))</f>
        <v/>
      </c>
      <c r="H278" s="520" t="str">
        <f t="shared" si="20"/>
        <v/>
      </c>
      <c r="I278" s="498" t="str">
        <f>IF(OR(D278="",E278="",F278=""),"",IF(AND(H278&gt;0,H278&lt;=Experiencia1),[3]Puntajes!$D$4,IF(AND(H278&gt;Experiencia1,H278&lt;=Experiencia2),[3]Puntajes!$D$5,IF(AND(H278&gt;Experiencia2,H278&lt;=Experiencia3),[3]Puntajes!$D$6,IF(H278&gt;Experiencia3,[3]Puntajes!$D$7,0)))))</f>
        <v/>
      </c>
    </row>
    <row r="279" spans="3:9" ht="13.8">
      <c r="C279" s="518"/>
      <c r="D279" s="517" t="str">
        <f>IF(ISERROR(VLOOKUP(C279,'[3]Capacidad Financiera'!$B$12:$X$62720,2,0)),"",VLOOKUP(C279,'[3]Capacidad Financiera'!$B$12:$X$3580,2,0))</f>
        <v/>
      </c>
      <c r="E279" s="519" t="str">
        <f>IF(ISERROR(VLOOKUP(C279,'[3]Capacidad Financiera'!$B$12:$X$62720,3,0)),"",VLOOKUP(C279,'[3]Capacidad Financiera'!$B$12:$X$62720,3,0))</f>
        <v/>
      </c>
      <c r="F279" s="516"/>
      <c r="G279" s="516" t="str">
        <f>IF(OR(D279="",E279="",F279=""),"",IF(C279&lt;&gt;"",IF(ISERROR(VLOOKUP($A$10,[3]POA!$A$2:$D$25,2,0)),"",VLOOKUP($A$10,[3]POA!$A$2:$D$25,2,0)),""))</f>
        <v/>
      </c>
      <c r="H279" s="520" t="str">
        <f t="shared" si="20"/>
        <v/>
      </c>
      <c r="I279" s="498" t="str">
        <f>IF(OR(D279="",E279="",F279=""),"",IF(AND(H279&gt;0,H279&lt;=Experiencia1),[3]Puntajes!$D$4,IF(AND(H279&gt;Experiencia1,H279&lt;=Experiencia2),[3]Puntajes!$D$5,IF(AND(H279&gt;Experiencia2,H279&lt;=Experiencia3),[3]Puntajes!$D$6,IF(H279&gt;Experiencia3,[3]Puntajes!$D$7,0)))))</f>
        <v/>
      </c>
    </row>
    <row r="280" spans="3:9" ht="13.8">
      <c r="C280" s="518"/>
      <c r="D280" s="517" t="str">
        <f>IF(ISERROR(VLOOKUP(C280,'[3]Capacidad Financiera'!$B$12:$X$62720,2,0)),"",VLOOKUP(C280,'[3]Capacidad Financiera'!$B$12:$X$3580,2,0))</f>
        <v/>
      </c>
      <c r="E280" s="519" t="str">
        <f>IF(ISERROR(VLOOKUP(C280,'[3]Capacidad Financiera'!$B$12:$X$62720,3,0)),"",VLOOKUP(C280,'[3]Capacidad Financiera'!$B$12:$X$62720,3,0))</f>
        <v/>
      </c>
      <c r="F280" s="516"/>
      <c r="G280" s="516" t="str">
        <f>IF(OR(D280="",E280="",F280=""),"",IF(C280&lt;&gt;"",IF(ISERROR(VLOOKUP($A$10,[3]POA!$A$2:$D$25,2,0)),"",VLOOKUP($A$10,[3]POA!$A$2:$D$25,2,0)),""))</f>
        <v/>
      </c>
      <c r="H280" s="520" t="str">
        <f t="shared" si="20"/>
        <v/>
      </c>
      <c r="I280" s="498" t="str">
        <f>IF(OR(D280="",E280="",F280=""),"",IF(AND(H280&gt;0,H280&lt;=Experiencia1),[3]Puntajes!$D$4,IF(AND(H280&gt;Experiencia1,H280&lt;=Experiencia2),[3]Puntajes!$D$5,IF(AND(H280&gt;Experiencia2,H280&lt;=Experiencia3),[3]Puntajes!$D$6,IF(H280&gt;Experiencia3,[3]Puntajes!$D$7,0)))))</f>
        <v/>
      </c>
    </row>
    <row r="281" spans="3:9" ht="13.8">
      <c r="C281" s="518"/>
      <c r="D281" s="517" t="str">
        <f>IF(ISERROR(VLOOKUP(C281,'[3]Capacidad Financiera'!$B$12:$X$62720,2,0)),"",VLOOKUP(C281,'[3]Capacidad Financiera'!$B$12:$X$3580,2,0))</f>
        <v/>
      </c>
      <c r="E281" s="519" t="str">
        <f>IF(ISERROR(VLOOKUP(C281,'[3]Capacidad Financiera'!$B$12:$X$62720,3,0)),"",VLOOKUP(C281,'[3]Capacidad Financiera'!$B$12:$X$62720,3,0))</f>
        <v/>
      </c>
      <c r="F281" s="516"/>
      <c r="G281" s="516" t="str">
        <f>IF(OR(D281="",E281="",F281=""),"",IF(C281&lt;&gt;"",IF(ISERROR(VLOOKUP($A$10,[3]POA!$A$2:$D$25,2,0)),"",VLOOKUP($A$10,[3]POA!$A$2:$D$25,2,0)),""))</f>
        <v/>
      </c>
      <c r="H281" s="520" t="str">
        <f t="shared" si="20"/>
        <v/>
      </c>
      <c r="I281" s="498" t="str">
        <f>IF(OR(D281="",E281="",F281=""),"",IF(AND(H281&gt;0,H281&lt;=Experiencia1),[3]Puntajes!$D$4,IF(AND(H281&gt;Experiencia1,H281&lt;=Experiencia2),[3]Puntajes!$D$5,IF(AND(H281&gt;Experiencia2,H281&lt;=Experiencia3),[3]Puntajes!$D$6,IF(H281&gt;Experiencia3,[3]Puntajes!$D$7,0)))))</f>
        <v/>
      </c>
    </row>
    <row r="282" spans="3:9" ht="13.8">
      <c r="C282" s="518"/>
      <c r="D282" s="517" t="str">
        <f>IF(ISERROR(VLOOKUP(C282,'[3]Capacidad Financiera'!$B$12:$X$62720,2,0)),"",VLOOKUP(C282,'[3]Capacidad Financiera'!$B$12:$X$3580,2,0))</f>
        <v/>
      </c>
      <c r="E282" s="519" t="str">
        <f>IF(ISERROR(VLOOKUP(C282,'[3]Capacidad Financiera'!$B$12:$X$62720,3,0)),"",VLOOKUP(C282,'[3]Capacidad Financiera'!$B$12:$X$62720,3,0))</f>
        <v/>
      </c>
      <c r="F282" s="516"/>
      <c r="G282" s="516" t="str">
        <f>IF(OR(D282="",E282="",F282=""),"",IF(C282&lt;&gt;"",IF(ISERROR(VLOOKUP($A$10,[3]POA!$A$2:$D$25,2,0)),"",VLOOKUP($A$10,[3]POA!$A$2:$D$25,2,0)),""))</f>
        <v/>
      </c>
      <c r="H282" s="520" t="str">
        <f t="shared" si="20"/>
        <v/>
      </c>
      <c r="I282" s="498" t="str">
        <f>IF(OR(D282="",E282="",F282=""),"",IF(AND(H282&gt;0,H282&lt;=Experiencia1),[3]Puntajes!$D$4,IF(AND(H282&gt;Experiencia1,H282&lt;=Experiencia2),[3]Puntajes!$D$5,IF(AND(H282&gt;Experiencia2,H282&lt;=Experiencia3),[3]Puntajes!$D$6,IF(H282&gt;Experiencia3,[3]Puntajes!$D$7,0)))))</f>
        <v/>
      </c>
    </row>
    <row r="283" spans="3:9" ht="13.8">
      <c r="C283" s="518"/>
      <c r="D283" s="517" t="str">
        <f>IF(ISERROR(VLOOKUP(C283,'[3]Capacidad Financiera'!$B$12:$X$62720,2,0)),"",VLOOKUP(C283,'[3]Capacidad Financiera'!$B$12:$X$3580,2,0))</f>
        <v/>
      </c>
      <c r="E283" s="519" t="str">
        <f>IF(ISERROR(VLOOKUP(C283,'[3]Capacidad Financiera'!$B$12:$X$62720,3,0)),"",VLOOKUP(C283,'[3]Capacidad Financiera'!$B$12:$X$62720,3,0))</f>
        <v/>
      </c>
      <c r="F283" s="516"/>
      <c r="G283" s="516" t="str">
        <f>IF(OR(D283="",E283="",F283=""),"",IF(C283&lt;&gt;"",IF(ISERROR(VLOOKUP($A$10,[3]POA!$A$2:$D$25,2,0)),"",VLOOKUP($A$10,[3]POA!$A$2:$D$25,2,0)),""))</f>
        <v/>
      </c>
      <c r="H283" s="520" t="str">
        <f t="shared" si="20"/>
        <v/>
      </c>
      <c r="I283" s="498" t="str">
        <f>IF(OR(D283="",E283="",F283=""),"",IF(AND(H283&gt;0,H283&lt;=Experiencia1),[3]Puntajes!$D$4,IF(AND(H283&gt;Experiencia1,H283&lt;=Experiencia2),[3]Puntajes!$D$5,IF(AND(H283&gt;Experiencia2,H283&lt;=Experiencia3),[3]Puntajes!$D$6,IF(H283&gt;Experiencia3,[3]Puntajes!$D$7,0)))))</f>
        <v/>
      </c>
    </row>
    <row r="284" spans="3:9" ht="14.4" thickBot="1">
      <c r="C284" s="521"/>
      <c r="D284" s="522" t="str">
        <f>IF(ISERROR(VLOOKUP(C284,'[3]Capacidad Financiera'!$B$12:$X$62720,2,0)),"",VLOOKUP(C284,'[3]Capacidad Financiera'!$B$12:$X$3580,2,0))</f>
        <v/>
      </c>
      <c r="E284" s="523" t="str">
        <f>IF(ISERROR(VLOOKUP(C284,'[3]Capacidad Financiera'!$B$12:$X$62720,3,0)),"",VLOOKUP(C284,'[3]Capacidad Financiera'!$B$12:$X$62720,3,0))</f>
        <v/>
      </c>
      <c r="F284" s="531"/>
      <c r="G284" s="531" t="str">
        <f>IF(OR(D284="",E284="",F284=""),"",IF(C284&lt;&gt;"",IF(ISERROR(VLOOKUP($A$10,[3]POA!$A$2:$D$25,2,0)),"",VLOOKUP($A$10,[3]POA!$A$2:$D$25,2,0)),""))</f>
        <v/>
      </c>
      <c r="H284" s="524" t="str">
        <f t="shared" si="20"/>
        <v/>
      </c>
      <c r="I284" s="502" t="str">
        <f>IF(OR(D284="",E284="",F284=""),"",IF(AND(H284&gt;0,H284&lt;=Experiencia1),[3]Puntajes!$D$4,IF(AND(H284&gt;Experiencia1,H284&lt;=Experiencia2),[3]Puntajes!$D$5,IF(AND(H284&gt;Experiencia2,H284&lt;=Experiencia3),[3]Puntajes!$D$6,IF(H284&gt;Experiencia3,[3]Puntajes!$D$7,0)))))</f>
        <v/>
      </c>
    </row>
    <row r="285" spans="3:9" ht="13.8">
      <c r="C285" s="525"/>
      <c r="D285" s="526" t="str">
        <f>IF(ISERROR(VLOOKUP(C285,'[3]Capacidad Financiera'!$B$12:$X$62720,2,0)),"",VLOOKUP(C285,'[3]Capacidad Financiera'!$B$12:$X$3580,2,0))</f>
        <v/>
      </c>
      <c r="E285" s="527" t="str">
        <f>IF(ISERROR(VLOOKUP(C285,'[3]Capacidad Financiera'!$B$12:$X$62720,3,0)),"",VLOOKUP(C285,'[3]Capacidad Financiera'!$B$12:$X$62720,3,0))</f>
        <v/>
      </c>
      <c r="F285" s="528"/>
      <c r="G285" s="528" t="str">
        <f>IF(OR(D285="",E285="",F285=""),"",IF(C286="",IF(C285&lt;&gt;"",IF(ISERROR(VLOOKUP($A$10,[3]POA!$A$2:$D$25,2,0)),"",VLOOKUP($A$10,[3]POA!$A$2:$D$25,2,0)),""),""))</f>
        <v/>
      </c>
      <c r="H285" s="529" t="str">
        <f>IF(OR(D285="",E285="",F285=""),"",IF(C286="",IF(C285&lt;&gt;"",F285/G285,""),""))</f>
        <v/>
      </c>
      <c r="I285" s="530" t="str">
        <f>IF(C286="",IF(F285="","",IF(AND(H285&gt;0,H285&lt;=Experiencia1),[3]Puntajes!$D$4,IF(AND(H285&gt;Experiencia1,H285&lt;=Experiencia2),[3]Puntajes!$D$5,IF(AND(H285&gt;Experiencia2,H285&lt;=Experiencia3),[3]Puntajes!$D$6,IF(H285&gt;Experiencia3,[3]Puntajes!$D$7,0))))),"")</f>
        <v/>
      </c>
    </row>
    <row r="286" spans="3:9" ht="13.8">
      <c r="C286" s="518"/>
      <c r="D286" s="517" t="str">
        <f>IF(ISERROR(VLOOKUP(C286,'[3]Capacidad Financiera'!$B$12:$X$62720,2,0)),"",VLOOKUP(C286,'[3]Capacidad Financiera'!$B$12:$X$3580,2,0))</f>
        <v/>
      </c>
      <c r="E286" s="519" t="str">
        <f>IF(ISERROR(VLOOKUP(C286,'[3]Capacidad Financiera'!$B$12:$X$62720,3,0)),"",VLOOKUP(C286,'[3]Capacidad Financiera'!$B$12:$X$62720,3,0))</f>
        <v/>
      </c>
      <c r="F286" s="516"/>
      <c r="G286" s="516" t="str">
        <f>IF(OR(D286="",E286="",F286=""),"",IF(C286&lt;&gt;"",IF(ISERROR(VLOOKUP($A$10,[3]POA!$A$2:$D$25,2,0)),"",VLOOKUP($A$10,[3]POA!$A$2:$D$25,2,0)),""))</f>
        <v/>
      </c>
      <c r="H286" s="520" t="str">
        <f>IF(OR(D286="",E286="",F286=""),"",IF(C286&lt;&gt;"",F286/(G286*E286),""))</f>
        <v/>
      </c>
      <c r="I286" s="498" t="str">
        <f>IF(OR(D286="",E286="",F286=""),"",IF(AND(H286&gt;0,H286&lt;=Experiencia1),[3]Puntajes!$D$4,IF(AND(H286&gt;Experiencia1,H286&lt;=Experiencia2),[3]Puntajes!$D$5,IF(AND(H286&gt;Experiencia2,H286&lt;=Experiencia3),[3]Puntajes!$D$6,IF(H286&gt;Experiencia3,[3]Puntajes!$D$7,0)))))</f>
        <v/>
      </c>
    </row>
    <row r="287" spans="3:9" ht="13.8">
      <c r="C287" s="518"/>
      <c r="D287" s="517" t="str">
        <f>IF(ISERROR(VLOOKUP(C287,'[3]Capacidad Financiera'!$B$12:$X$62720,2,0)),"",VLOOKUP(C287,'[3]Capacidad Financiera'!$B$12:$X$3580,2,0))</f>
        <v/>
      </c>
      <c r="E287" s="519" t="str">
        <f>IF(ISERROR(VLOOKUP(C287,'[3]Capacidad Financiera'!$B$12:$X$62720,3,0)),"",VLOOKUP(C287,'[3]Capacidad Financiera'!$B$12:$X$62720,3,0))</f>
        <v/>
      </c>
      <c r="F287" s="516"/>
      <c r="G287" s="516" t="str">
        <f>IF(OR(D287="",E287="",F287=""),"",IF(C287&lt;&gt;"",IF(ISERROR(VLOOKUP($A$10,[3]POA!$A$2:$D$25,2,0)),"",VLOOKUP($A$10,[3]POA!$A$2:$D$25,2,0)),""))</f>
        <v/>
      </c>
      <c r="H287" s="520" t="str">
        <f t="shared" ref="H287:H295" si="21">IF(OR(D287="",E287="",F287=""),"",IF(C287&lt;&gt;"",F287/(G287*E287),""))</f>
        <v/>
      </c>
      <c r="I287" s="498" t="str">
        <f>IF(OR(D287="",E287="",F287=""),"",IF(AND(H287&gt;0,H287&lt;=Experiencia1),[3]Puntajes!$D$4,IF(AND(H287&gt;Experiencia1,H287&lt;=Experiencia2),[3]Puntajes!$D$5,IF(AND(H287&gt;Experiencia2,H287&lt;=Experiencia3),[3]Puntajes!$D$6,IF(H287&gt;Experiencia3,[3]Puntajes!$D$7,0)))))</f>
        <v/>
      </c>
    </row>
    <row r="288" spans="3:9" ht="13.8">
      <c r="C288" s="518"/>
      <c r="D288" s="517" t="str">
        <f>IF(ISERROR(VLOOKUP(C288,'[3]Capacidad Financiera'!$B$12:$X$62720,2,0)),"",VLOOKUP(C288,'[3]Capacidad Financiera'!$B$12:$X$3580,2,0))</f>
        <v/>
      </c>
      <c r="E288" s="519" t="str">
        <f>IF(ISERROR(VLOOKUP(C288,'[3]Capacidad Financiera'!$B$12:$X$62720,3,0)),"",VLOOKUP(C288,'[3]Capacidad Financiera'!$B$12:$X$62720,3,0))</f>
        <v/>
      </c>
      <c r="F288" s="516"/>
      <c r="G288" s="516" t="str">
        <f>IF(OR(D288="",E288="",F288=""),"",IF(C288&lt;&gt;"",IF(ISERROR(VLOOKUP($A$10,[3]POA!$A$2:$D$25,2,0)),"",VLOOKUP($A$10,[3]POA!$A$2:$D$25,2,0)),""))</f>
        <v/>
      </c>
      <c r="H288" s="520" t="str">
        <f t="shared" si="21"/>
        <v/>
      </c>
      <c r="I288" s="498" t="str">
        <f>IF(OR(D288="",E288="",F288=""),"",IF(AND(H288&gt;0,H288&lt;=Experiencia1),[3]Puntajes!$D$4,IF(AND(H288&gt;Experiencia1,H288&lt;=Experiencia2),[3]Puntajes!$D$5,IF(AND(H288&gt;Experiencia2,H288&lt;=Experiencia3),[3]Puntajes!$D$6,IF(H288&gt;Experiencia3,[3]Puntajes!$D$7,0)))))</f>
        <v/>
      </c>
    </row>
    <row r="289" spans="3:9" ht="13.8">
      <c r="C289" s="518"/>
      <c r="D289" s="517" t="str">
        <f>IF(ISERROR(VLOOKUP(C289,'[3]Capacidad Financiera'!$B$12:$X$62720,2,0)),"",VLOOKUP(C289,'[3]Capacidad Financiera'!$B$12:$X$3580,2,0))</f>
        <v/>
      </c>
      <c r="E289" s="519" t="str">
        <f>IF(ISERROR(VLOOKUP(C289,'[3]Capacidad Financiera'!$B$12:$X$62720,3,0)),"",VLOOKUP(C289,'[3]Capacidad Financiera'!$B$12:$X$62720,3,0))</f>
        <v/>
      </c>
      <c r="F289" s="516"/>
      <c r="G289" s="516" t="str">
        <f>IF(OR(D289="",E289="",F289=""),"",IF(C289&lt;&gt;"",IF(ISERROR(VLOOKUP($A$10,[3]POA!$A$2:$D$25,2,0)),"",VLOOKUP($A$10,[3]POA!$A$2:$D$25,2,0)),""))</f>
        <v/>
      </c>
      <c r="H289" s="520" t="str">
        <f t="shared" si="21"/>
        <v/>
      </c>
      <c r="I289" s="498" t="str">
        <f>IF(OR(D289="",E289="",F289=""),"",IF(AND(H289&gt;0,H289&lt;=Experiencia1),[3]Puntajes!$D$4,IF(AND(H289&gt;Experiencia1,H289&lt;=Experiencia2),[3]Puntajes!$D$5,IF(AND(H289&gt;Experiencia2,H289&lt;=Experiencia3),[3]Puntajes!$D$6,IF(H289&gt;Experiencia3,[3]Puntajes!$D$7,0)))))</f>
        <v/>
      </c>
    </row>
    <row r="290" spans="3:9" ht="13.8">
      <c r="C290" s="518"/>
      <c r="D290" s="517" t="str">
        <f>IF(ISERROR(VLOOKUP(C290,'[3]Capacidad Financiera'!$B$12:$X$62720,2,0)),"",VLOOKUP(C290,'[3]Capacidad Financiera'!$B$12:$X$3580,2,0))</f>
        <v/>
      </c>
      <c r="E290" s="519" t="str">
        <f>IF(ISERROR(VLOOKUP(C290,'[3]Capacidad Financiera'!$B$12:$X$62720,3,0)),"",VLOOKUP(C290,'[3]Capacidad Financiera'!$B$12:$X$62720,3,0))</f>
        <v/>
      </c>
      <c r="F290" s="516"/>
      <c r="G290" s="516" t="str">
        <f>IF(OR(D290="",E290="",F290=""),"",IF(C290&lt;&gt;"",IF(ISERROR(VLOOKUP($A$10,[3]POA!$A$2:$D$25,2,0)),"",VLOOKUP($A$10,[3]POA!$A$2:$D$25,2,0)),""))</f>
        <v/>
      </c>
      <c r="H290" s="520" t="str">
        <f t="shared" si="21"/>
        <v/>
      </c>
      <c r="I290" s="498" t="str">
        <f>IF(OR(D290="",E290="",F290=""),"",IF(AND(H290&gt;0,H290&lt;=Experiencia1),[3]Puntajes!$D$4,IF(AND(H290&gt;Experiencia1,H290&lt;=Experiencia2),[3]Puntajes!$D$5,IF(AND(H290&gt;Experiencia2,H290&lt;=Experiencia3),[3]Puntajes!$D$6,IF(H290&gt;Experiencia3,[3]Puntajes!$D$7,0)))))</f>
        <v/>
      </c>
    </row>
    <row r="291" spans="3:9" ht="13.8">
      <c r="C291" s="518"/>
      <c r="D291" s="517" t="str">
        <f>IF(ISERROR(VLOOKUP(C291,'[3]Capacidad Financiera'!$B$12:$X$62720,2,0)),"",VLOOKUP(C291,'[3]Capacidad Financiera'!$B$12:$X$3580,2,0))</f>
        <v/>
      </c>
      <c r="E291" s="519" t="str">
        <f>IF(ISERROR(VLOOKUP(C291,'[3]Capacidad Financiera'!$B$12:$X$62720,3,0)),"",VLOOKUP(C291,'[3]Capacidad Financiera'!$B$12:$X$62720,3,0))</f>
        <v/>
      </c>
      <c r="F291" s="516"/>
      <c r="G291" s="516" t="str">
        <f>IF(OR(D291="",E291="",F291=""),"",IF(C291&lt;&gt;"",IF(ISERROR(VLOOKUP($A$10,[3]POA!$A$2:$D$25,2,0)),"",VLOOKUP($A$10,[3]POA!$A$2:$D$25,2,0)),""))</f>
        <v/>
      </c>
      <c r="H291" s="520" t="str">
        <f t="shared" si="21"/>
        <v/>
      </c>
      <c r="I291" s="498" t="str">
        <f>IF(OR(D291="",E291="",F291=""),"",IF(AND(H291&gt;0,H291&lt;=Experiencia1),[3]Puntajes!$D$4,IF(AND(H291&gt;Experiencia1,H291&lt;=Experiencia2),[3]Puntajes!$D$5,IF(AND(H291&gt;Experiencia2,H291&lt;=Experiencia3),[3]Puntajes!$D$6,IF(H291&gt;Experiencia3,[3]Puntajes!$D$7,0)))))</f>
        <v/>
      </c>
    </row>
    <row r="292" spans="3:9" ht="13.8">
      <c r="C292" s="518"/>
      <c r="D292" s="517" t="str">
        <f>IF(ISERROR(VLOOKUP(C292,'[3]Capacidad Financiera'!$B$12:$X$62720,2,0)),"",VLOOKUP(C292,'[3]Capacidad Financiera'!$B$12:$X$3580,2,0))</f>
        <v/>
      </c>
      <c r="E292" s="519" t="str">
        <f>IF(ISERROR(VLOOKUP(C292,'[3]Capacidad Financiera'!$B$12:$X$62720,3,0)),"",VLOOKUP(C292,'[3]Capacidad Financiera'!$B$12:$X$62720,3,0))</f>
        <v/>
      </c>
      <c r="F292" s="516"/>
      <c r="G292" s="516" t="str">
        <f>IF(OR(D292="",E292="",F292=""),"",IF(C292&lt;&gt;"",IF(ISERROR(VLOOKUP($A$10,[3]POA!$A$2:$D$25,2,0)),"",VLOOKUP($A$10,[3]POA!$A$2:$D$25,2,0)),""))</f>
        <v/>
      </c>
      <c r="H292" s="520" t="str">
        <f t="shared" si="21"/>
        <v/>
      </c>
      <c r="I292" s="498" t="str">
        <f>IF(OR(D292="",E292="",F292=""),"",IF(AND(H292&gt;0,H292&lt;=Experiencia1),[3]Puntajes!$D$4,IF(AND(H292&gt;Experiencia1,H292&lt;=Experiencia2),[3]Puntajes!$D$5,IF(AND(H292&gt;Experiencia2,H292&lt;=Experiencia3),[3]Puntajes!$D$6,IF(H292&gt;Experiencia3,[3]Puntajes!$D$7,0)))))</f>
        <v/>
      </c>
    </row>
    <row r="293" spans="3:9" ht="13.8">
      <c r="C293" s="518"/>
      <c r="D293" s="517" t="str">
        <f>IF(ISERROR(VLOOKUP(C293,'[3]Capacidad Financiera'!$B$12:$X$62720,2,0)),"",VLOOKUP(C293,'[3]Capacidad Financiera'!$B$12:$X$3580,2,0))</f>
        <v/>
      </c>
      <c r="E293" s="519" t="str">
        <f>IF(ISERROR(VLOOKUP(C293,'[3]Capacidad Financiera'!$B$12:$X$62720,3,0)),"",VLOOKUP(C293,'[3]Capacidad Financiera'!$B$12:$X$62720,3,0))</f>
        <v/>
      </c>
      <c r="F293" s="516"/>
      <c r="G293" s="516" t="str">
        <f>IF(OR(D293="",E293="",F293=""),"",IF(C293&lt;&gt;"",IF(ISERROR(VLOOKUP($A$10,[3]POA!$A$2:$D$25,2,0)),"",VLOOKUP($A$10,[3]POA!$A$2:$D$25,2,0)),""))</f>
        <v/>
      </c>
      <c r="H293" s="520" t="str">
        <f t="shared" si="21"/>
        <v/>
      </c>
      <c r="I293" s="498" t="str">
        <f>IF(OR(D293="",E293="",F293=""),"",IF(AND(H293&gt;0,H293&lt;=Experiencia1),[3]Puntajes!$D$4,IF(AND(H293&gt;Experiencia1,H293&lt;=Experiencia2),[3]Puntajes!$D$5,IF(AND(H293&gt;Experiencia2,H293&lt;=Experiencia3),[3]Puntajes!$D$6,IF(H293&gt;Experiencia3,[3]Puntajes!$D$7,0)))))</f>
        <v/>
      </c>
    </row>
    <row r="294" spans="3:9" ht="13.8">
      <c r="C294" s="518"/>
      <c r="D294" s="517" t="str">
        <f>IF(ISERROR(VLOOKUP(C294,'[3]Capacidad Financiera'!$B$12:$X$62720,2,0)),"",VLOOKUP(C294,'[3]Capacidad Financiera'!$B$12:$X$3580,2,0))</f>
        <v/>
      </c>
      <c r="E294" s="519" t="str">
        <f>IF(ISERROR(VLOOKUP(C294,'[3]Capacidad Financiera'!$B$12:$X$62720,3,0)),"",VLOOKUP(C294,'[3]Capacidad Financiera'!$B$12:$X$62720,3,0))</f>
        <v/>
      </c>
      <c r="F294" s="516"/>
      <c r="G294" s="516" t="str">
        <f>IF(OR(D294="",E294="",F294=""),"",IF(C294&lt;&gt;"",IF(ISERROR(VLOOKUP($A$10,[3]POA!$A$2:$D$25,2,0)),"",VLOOKUP($A$10,[3]POA!$A$2:$D$25,2,0)),""))</f>
        <v/>
      </c>
      <c r="H294" s="520" t="str">
        <f t="shared" si="21"/>
        <v/>
      </c>
      <c r="I294" s="498" t="str">
        <f>IF(OR(D294="",E294="",F294=""),"",IF(AND(H294&gt;0,H294&lt;=Experiencia1),[3]Puntajes!$D$4,IF(AND(H294&gt;Experiencia1,H294&lt;=Experiencia2),[3]Puntajes!$D$5,IF(AND(H294&gt;Experiencia2,H294&lt;=Experiencia3),[3]Puntajes!$D$6,IF(H294&gt;Experiencia3,[3]Puntajes!$D$7,0)))))</f>
        <v/>
      </c>
    </row>
    <row r="295" spans="3:9" ht="14.4" thickBot="1">
      <c r="C295" s="521"/>
      <c r="D295" s="522" t="str">
        <f>IF(ISERROR(VLOOKUP(C295,'[3]Capacidad Financiera'!$B$12:$X$62720,2,0)),"",VLOOKUP(C295,'[3]Capacidad Financiera'!$B$12:$X$3580,2,0))</f>
        <v/>
      </c>
      <c r="E295" s="523" t="str">
        <f>IF(ISERROR(VLOOKUP(C295,'[3]Capacidad Financiera'!$B$12:$X$62720,3,0)),"",VLOOKUP(C295,'[3]Capacidad Financiera'!$B$12:$X$62720,3,0))</f>
        <v/>
      </c>
      <c r="F295" s="531"/>
      <c r="G295" s="531" t="str">
        <f>IF(OR(D295="",E295="",F295=""),"",IF(C295&lt;&gt;"",IF(ISERROR(VLOOKUP($A$10,[3]POA!$A$2:$D$25,2,0)),"",VLOOKUP($A$10,[3]POA!$A$2:$D$25,2,0)),""))</f>
        <v/>
      </c>
      <c r="H295" s="524" t="str">
        <f t="shared" si="21"/>
        <v/>
      </c>
      <c r="I295" s="502" t="str">
        <f>IF(OR(D295="",E295="",F295=""),"",IF(AND(H295&gt;0,H295&lt;=Experiencia1),[3]Puntajes!$D$4,IF(AND(H295&gt;Experiencia1,H295&lt;=Experiencia2),[3]Puntajes!$D$5,IF(AND(H295&gt;Experiencia2,H295&lt;=Experiencia3),[3]Puntajes!$D$6,IF(H295&gt;Experiencia3,[3]Puntajes!$D$7,0)))))</f>
        <v/>
      </c>
    </row>
    <row r="296" spans="3:9" ht="13.8">
      <c r="C296" s="525"/>
      <c r="D296" s="526" t="str">
        <f>IF(ISERROR(VLOOKUP(C296,'[3]Capacidad Financiera'!$B$12:$X$62720,2,0)),"",VLOOKUP(C296,'[3]Capacidad Financiera'!$B$12:$X$3580,2,0))</f>
        <v/>
      </c>
      <c r="E296" s="527" t="str">
        <f>IF(ISERROR(VLOOKUP(C296,'[3]Capacidad Financiera'!$B$12:$X$62720,3,0)),"",VLOOKUP(C296,'[3]Capacidad Financiera'!$B$12:$X$62720,3,0))</f>
        <v/>
      </c>
      <c r="F296" s="528"/>
      <c r="G296" s="528" t="str">
        <f>IF(OR(D296="",E296="",F296=""),"",IF(C297="",IF(C296&lt;&gt;"",IF(ISERROR(VLOOKUP($A$10,[3]POA!$A$2:$D$25,2,0)),"",VLOOKUP($A$10,[3]POA!$A$2:$D$25,2,0)),""),""))</f>
        <v/>
      </c>
      <c r="H296" s="529" t="str">
        <f>IF(OR(D296="",E296="",F296=""),"",IF(C297="",IF(C296&lt;&gt;"",F296/G296,""),""))</f>
        <v/>
      </c>
      <c r="I296" s="530" t="str">
        <f>IF(C297="",IF(F296="","",IF(AND(H296&gt;0,H296&lt;=Experiencia1),[3]Puntajes!$D$4,IF(AND(H296&gt;Experiencia1,H296&lt;=Experiencia2),[3]Puntajes!$D$5,IF(AND(H296&gt;Experiencia2,H296&lt;=Experiencia3),[3]Puntajes!$D$6,IF(H296&gt;Experiencia3,[3]Puntajes!$D$7,0))))),"")</f>
        <v/>
      </c>
    </row>
    <row r="297" spans="3:9" ht="13.8">
      <c r="C297" s="518"/>
      <c r="D297" s="517" t="str">
        <f>IF(ISERROR(VLOOKUP(C297,'[3]Capacidad Financiera'!$B$12:$X$62720,2,0)),"",VLOOKUP(C297,'[3]Capacidad Financiera'!$B$12:$X$3580,2,0))</f>
        <v/>
      </c>
      <c r="E297" s="519" t="str">
        <f>IF(ISERROR(VLOOKUP(C297,'[3]Capacidad Financiera'!$B$12:$X$62720,3,0)),"",VLOOKUP(C297,'[3]Capacidad Financiera'!$B$12:$X$62720,3,0))</f>
        <v/>
      </c>
      <c r="F297" s="516"/>
      <c r="G297" s="516" t="str">
        <f>IF(OR(D297="",E297="",F297=""),"",IF(C297&lt;&gt;"",IF(ISERROR(VLOOKUP($A$10,[3]POA!$A$2:$D$25,2,0)),"",VLOOKUP($A$10,[3]POA!$A$2:$D$25,2,0)),""))</f>
        <v/>
      </c>
      <c r="H297" s="520" t="str">
        <f>IF(OR(D297="",E297="",F297=""),"",IF(C297&lt;&gt;"",F297/(G297*E297),""))</f>
        <v/>
      </c>
      <c r="I297" s="498" t="str">
        <f>IF(OR(D297="",E297="",F297=""),"",IF(AND(H297&gt;0,H297&lt;=Experiencia1),[3]Puntajes!$D$4,IF(AND(H297&gt;Experiencia1,H297&lt;=Experiencia2),[3]Puntajes!$D$5,IF(AND(H297&gt;Experiencia2,H297&lt;=Experiencia3),[3]Puntajes!$D$6,IF(H297&gt;Experiencia3,[3]Puntajes!$D$7,0)))))</f>
        <v/>
      </c>
    </row>
    <row r="298" spans="3:9" ht="13.8">
      <c r="C298" s="518"/>
      <c r="D298" s="517" t="str">
        <f>IF(ISERROR(VLOOKUP(C298,'[3]Capacidad Financiera'!$B$12:$X$62720,2,0)),"",VLOOKUP(C298,'[3]Capacidad Financiera'!$B$12:$X$3580,2,0))</f>
        <v/>
      </c>
      <c r="E298" s="519" t="str">
        <f>IF(ISERROR(VLOOKUP(C298,'[3]Capacidad Financiera'!$B$12:$X$62720,3,0)),"",VLOOKUP(C298,'[3]Capacidad Financiera'!$B$12:$X$62720,3,0))</f>
        <v/>
      </c>
      <c r="F298" s="516"/>
      <c r="G298" s="516" t="str">
        <f>IF(OR(D298="",E298="",F298=""),"",IF(C298&lt;&gt;"",IF(ISERROR(VLOOKUP($A$10,[3]POA!$A$2:$D$25,2,0)),"",VLOOKUP($A$10,[3]POA!$A$2:$D$25,2,0)),""))</f>
        <v/>
      </c>
      <c r="H298" s="520" t="str">
        <f t="shared" ref="H298:H306" si="22">IF(OR(D298="",E298="",F298=""),"",IF(C298&lt;&gt;"",F298/(G298*E298),""))</f>
        <v/>
      </c>
      <c r="I298" s="498" t="str">
        <f>IF(OR(D298="",E298="",F298=""),"",IF(AND(H298&gt;0,H298&lt;=Experiencia1),[3]Puntajes!$D$4,IF(AND(H298&gt;Experiencia1,H298&lt;=Experiencia2),[3]Puntajes!$D$5,IF(AND(H298&gt;Experiencia2,H298&lt;=Experiencia3),[3]Puntajes!$D$6,IF(H298&gt;Experiencia3,[3]Puntajes!$D$7,0)))))</f>
        <v/>
      </c>
    </row>
    <row r="299" spans="3:9" ht="13.8">
      <c r="C299" s="518"/>
      <c r="D299" s="517" t="str">
        <f>IF(ISERROR(VLOOKUP(C299,'[3]Capacidad Financiera'!$B$12:$X$62720,2,0)),"",VLOOKUP(C299,'[3]Capacidad Financiera'!$B$12:$X$3580,2,0))</f>
        <v/>
      </c>
      <c r="E299" s="519" t="str">
        <f>IF(ISERROR(VLOOKUP(C299,'[3]Capacidad Financiera'!$B$12:$X$62720,3,0)),"",VLOOKUP(C299,'[3]Capacidad Financiera'!$B$12:$X$62720,3,0))</f>
        <v/>
      </c>
      <c r="F299" s="516"/>
      <c r="G299" s="516" t="str">
        <f>IF(OR(D299="",E299="",F299=""),"",IF(C299&lt;&gt;"",IF(ISERROR(VLOOKUP($A$10,[3]POA!$A$2:$D$25,2,0)),"",VLOOKUP($A$10,[3]POA!$A$2:$D$25,2,0)),""))</f>
        <v/>
      </c>
      <c r="H299" s="520" t="str">
        <f t="shared" si="22"/>
        <v/>
      </c>
      <c r="I299" s="498" t="str">
        <f>IF(OR(D299="",E299="",F299=""),"",IF(AND(H299&gt;0,H299&lt;=Experiencia1),[3]Puntajes!$D$4,IF(AND(H299&gt;Experiencia1,H299&lt;=Experiencia2),[3]Puntajes!$D$5,IF(AND(H299&gt;Experiencia2,H299&lt;=Experiencia3),[3]Puntajes!$D$6,IF(H299&gt;Experiencia3,[3]Puntajes!$D$7,0)))))</f>
        <v/>
      </c>
    </row>
    <row r="300" spans="3:9" ht="13.8">
      <c r="C300" s="518"/>
      <c r="D300" s="517" t="str">
        <f>IF(ISERROR(VLOOKUP(C300,'[3]Capacidad Financiera'!$B$12:$X$62720,2,0)),"",VLOOKUP(C300,'[3]Capacidad Financiera'!$B$12:$X$3580,2,0))</f>
        <v/>
      </c>
      <c r="E300" s="519" t="str">
        <f>IF(ISERROR(VLOOKUP(C300,'[3]Capacidad Financiera'!$B$12:$X$62720,3,0)),"",VLOOKUP(C300,'[3]Capacidad Financiera'!$B$12:$X$62720,3,0))</f>
        <v/>
      </c>
      <c r="F300" s="516"/>
      <c r="G300" s="516" t="str">
        <f>IF(OR(D300="",E300="",F300=""),"",IF(C300&lt;&gt;"",IF(ISERROR(VLOOKUP($A$10,[3]POA!$A$2:$D$25,2,0)),"",VLOOKUP($A$10,[3]POA!$A$2:$D$25,2,0)),""))</f>
        <v/>
      </c>
      <c r="H300" s="520" t="str">
        <f t="shared" si="22"/>
        <v/>
      </c>
      <c r="I300" s="498" t="str">
        <f>IF(OR(D300="",E300="",F300=""),"",IF(AND(H300&gt;0,H300&lt;=Experiencia1),[3]Puntajes!$D$4,IF(AND(H300&gt;Experiencia1,H300&lt;=Experiencia2),[3]Puntajes!$D$5,IF(AND(H300&gt;Experiencia2,H300&lt;=Experiencia3),[3]Puntajes!$D$6,IF(H300&gt;Experiencia3,[3]Puntajes!$D$7,0)))))</f>
        <v/>
      </c>
    </row>
    <row r="301" spans="3:9" ht="13.8">
      <c r="C301" s="518"/>
      <c r="D301" s="517" t="str">
        <f>IF(ISERROR(VLOOKUP(C301,'[3]Capacidad Financiera'!$B$12:$X$62720,2,0)),"",VLOOKUP(C301,'[3]Capacidad Financiera'!$B$12:$X$3580,2,0))</f>
        <v/>
      </c>
      <c r="E301" s="519" t="str">
        <f>IF(ISERROR(VLOOKUP(C301,'[3]Capacidad Financiera'!$B$12:$X$62720,3,0)),"",VLOOKUP(C301,'[3]Capacidad Financiera'!$B$12:$X$62720,3,0))</f>
        <v/>
      </c>
      <c r="F301" s="516"/>
      <c r="G301" s="516" t="str">
        <f>IF(OR(D301="",E301="",F301=""),"",IF(C301&lt;&gt;"",IF(ISERROR(VLOOKUP($A$10,[3]POA!$A$2:$D$25,2,0)),"",VLOOKUP($A$10,[3]POA!$A$2:$D$25,2,0)),""))</f>
        <v/>
      </c>
      <c r="H301" s="520" t="str">
        <f t="shared" si="22"/>
        <v/>
      </c>
      <c r="I301" s="498" t="str">
        <f>IF(OR(D301="",E301="",F301=""),"",IF(AND(H301&gt;0,H301&lt;=Experiencia1),[3]Puntajes!$D$4,IF(AND(H301&gt;Experiencia1,H301&lt;=Experiencia2),[3]Puntajes!$D$5,IF(AND(H301&gt;Experiencia2,H301&lt;=Experiencia3),[3]Puntajes!$D$6,IF(H301&gt;Experiencia3,[3]Puntajes!$D$7,0)))))</f>
        <v/>
      </c>
    </row>
    <row r="302" spans="3:9" ht="13.8">
      <c r="C302" s="518"/>
      <c r="D302" s="517" t="str">
        <f>IF(ISERROR(VLOOKUP(C302,'[3]Capacidad Financiera'!$B$12:$X$62720,2,0)),"",VLOOKUP(C302,'[3]Capacidad Financiera'!$B$12:$X$3580,2,0))</f>
        <v/>
      </c>
      <c r="E302" s="519" t="str">
        <f>IF(ISERROR(VLOOKUP(C302,'[3]Capacidad Financiera'!$B$12:$X$62720,3,0)),"",VLOOKUP(C302,'[3]Capacidad Financiera'!$B$12:$X$62720,3,0))</f>
        <v/>
      </c>
      <c r="F302" s="516"/>
      <c r="G302" s="516" t="str">
        <f>IF(OR(D302="",E302="",F302=""),"",IF(C302&lt;&gt;"",IF(ISERROR(VLOOKUP($A$10,[3]POA!$A$2:$D$25,2,0)),"",VLOOKUP($A$10,[3]POA!$A$2:$D$25,2,0)),""))</f>
        <v/>
      </c>
      <c r="H302" s="520" t="str">
        <f t="shared" si="22"/>
        <v/>
      </c>
      <c r="I302" s="498" t="str">
        <f>IF(OR(D302="",E302="",F302=""),"",IF(AND(H302&gt;0,H302&lt;=Experiencia1),[3]Puntajes!$D$4,IF(AND(H302&gt;Experiencia1,H302&lt;=Experiencia2),[3]Puntajes!$D$5,IF(AND(H302&gt;Experiencia2,H302&lt;=Experiencia3),[3]Puntajes!$D$6,IF(H302&gt;Experiencia3,[3]Puntajes!$D$7,0)))))</f>
        <v/>
      </c>
    </row>
    <row r="303" spans="3:9" ht="13.8">
      <c r="C303" s="518"/>
      <c r="D303" s="517" t="str">
        <f>IF(ISERROR(VLOOKUP(C303,'[3]Capacidad Financiera'!$B$12:$X$62720,2,0)),"",VLOOKUP(C303,'[3]Capacidad Financiera'!$B$12:$X$3580,2,0))</f>
        <v/>
      </c>
      <c r="E303" s="519" t="str">
        <f>IF(ISERROR(VLOOKUP(C303,'[3]Capacidad Financiera'!$B$12:$X$62720,3,0)),"",VLOOKUP(C303,'[3]Capacidad Financiera'!$B$12:$X$62720,3,0))</f>
        <v/>
      </c>
      <c r="F303" s="516"/>
      <c r="G303" s="516" t="str">
        <f>IF(OR(D303="",E303="",F303=""),"",IF(C303&lt;&gt;"",IF(ISERROR(VLOOKUP($A$10,[3]POA!$A$2:$D$25,2,0)),"",VLOOKUP($A$10,[3]POA!$A$2:$D$25,2,0)),""))</f>
        <v/>
      </c>
      <c r="H303" s="520" t="str">
        <f t="shared" si="22"/>
        <v/>
      </c>
      <c r="I303" s="498" t="str">
        <f>IF(OR(D303="",E303="",F303=""),"",IF(AND(H303&gt;0,H303&lt;=Experiencia1),[3]Puntajes!$D$4,IF(AND(H303&gt;Experiencia1,H303&lt;=Experiencia2),[3]Puntajes!$D$5,IF(AND(H303&gt;Experiencia2,H303&lt;=Experiencia3),[3]Puntajes!$D$6,IF(H303&gt;Experiencia3,[3]Puntajes!$D$7,0)))))</f>
        <v/>
      </c>
    </row>
    <row r="304" spans="3:9" ht="13.8">
      <c r="C304" s="518"/>
      <c r="D304" s="517" t="str">
        <f>IF(ISERROR(VLOOKUP(C304,'[3]Capacidad Financiera'!$B$12:$X$62720,2,0)),"",VLOOKUP(C304,'[3]Capacidad Financiera'!$B$12:$X$3580,2,0))</f>
        <v/>
      </c>
      <c r="E304" s="519" t="str">
        <f>IF(ISERROR(VLOOKUP(C304,'[3]Capacidad Financiera'!$B$12:$X$62720,3,0)),"",VLOOKUP(C304,'[3]Capacidad Financiera'!$B$12:$X$62720,3,0))</f>
        <v/>
      </c>
      <c r="F304" s="516"/>
      <c r="G304" s="516" t="str">
        <f>IF(OR(D304="",E304="",F304=""),"",IF(C304&lt;&gt;"",IF(ISERROR(VLOOKUP($A$10,[3]POA!$A$2:$D$25,2,0)),"",VLOOKUP($A$10,[3]POA!$A$2:$D$25,2,0)),""))</f>
        <v/>
      </c>
      <c r="H304" s="520" t="str">
        <f t="shared" si="22"/>
        <v/>
      </c>
      <c r="I304" s="498" t="str">
        <f>IF(OR(D304="",E304="",F304=""),"",IF(AND(H304&gt;0,H304&lt;=Experiencia1),[3]Puntajes!$D$4,IF(AND(H304&gt;Experiencia1,H304&lt;=Experiencia2),[3]Puntajes!$D$5,IF(AND(H304&gt;Experiencia2,H304&lt;=Experiencia3),[3]Puntajes!$D$6,IF(H304&gt;Experiencia3,[3]Puntajes!$D$7,0)))))</f>
        <v/>
      </c>
    </row>
    <row r="305" spans="3:9" ht="13.8">
      <c r="C305" s="518"/>
      <c r="D305" s="517" t="str">
        <f>IF(ISERROR(VLOOKUP(C305,'[3]Capacidad Financiera'!$B$12:$X$62720,2,0)),"",VLOOKUP(C305,'[3]Capacidad Financiera'!$B$12:$X$3580,2,0))</f>
        <v/>
      </c>
      <c r="E305" s="519" t="str">
        <f>IF(ISERROR(VLOOKUP(C305,'[3]Capacidad Financiera'!$B$12:$X$62720,3,0)),"",VLOOKUP(C305,'[3]Capacidad Financiera'!$B$12:$X$62720,3,0))</f>
        <v/>
      </c>
      <c r="F305" s="516"/>
      <c r="G305" s="516" t="str">
        <f>IF(OR(D305="",E305="",F305=""),"",IF(C305&lt;&gt;"",IF(ISERROR(VLOOKUP($A$10,[3]POA!$A$2:$D$25,2,0)),"",VLOOKUP($A$10,[3]POA!$A$2:$D$25,2,0)),""))</f>
        <v/>
      </c>
      <c r="H305" s="520" t="str">
        <f t="shared" si="22"/>
        <v/>
      </c>
      <c r="I305" s="498" t="str">
        <f>IF(OR(D305="",E305="",F305=""),"",IF(AND(H305&gt;0,H305&lt;=Experiencia1),[3]Puntajes!$D$4,IF(AND(H305&gt;Experiencia1,H305&lt;=Experiencia2),[3]Puntajes!$D$5,IF(AND(H305&gt;Experiencia2,H305&lt;=Experiencia3),[3]Puntajes!$D$6,IF(H305&gt;Experiencia3,[3]Puntajes!$D$7,0)))))</f>
        <v/>
      </c>
    </row>
    <row r="306" spans="3:9" ht="14.4" thickBot="1">
      <c r="C306" s="521"/>
      <c r="D306" s="522" t="str">
        <f>IF(ISERROR(VLOOKUP(C306,'[3]Capacidad Financiera'!$B$12:$X$62720,2,0)),"",VLOOKUP(C306,'[3]Capacidad Financiera'!$B$12:$X$3580,2,0))</f>
        <v/>
      </c>
      <c r="E306" s="523" t="str">
        <f>IF(ISERROR(VLOOKUP(C306,'[3]Capacidad Financiera'!$B$12:$X$62720,3,0)),"",VLOOKUP(C306,'[3]Capacidad Financiera'!$B$12:$X$62720,3,0))</f>
        <v/>
      </c>
      <c r="F306" s="531"/>
      <c r="G306" s="531" t="str">
        <f>IF(OR(D306="",E306="",F306=""),"",IF(C306&lt;&gt;"",IF(ISERROR(VLOOKUP($A$10,[3]POA!$A$2:$D$25,2,0)),"",VLOOKUP($A$10,[3]POA!$A$2:$D$25,2,0)),""))</f>
        <v/>
      </c>
      <c r="H306" s="524" t="str">
        <f t="shared" si="22"/>
        <v/>
      </c>
      <c r="I306" s="502" t="str">
        <f>IF(OR(D306="",E306="",F306=""),"",IF(AND(H306&gt;0,H306&lt;=Experiencia1),[3]Puntajes!$D$4,IF(AND(H306&gt;Experiencia1,H306&lt;=Experiencia2),[3]Puntajes!$D$5,IF(AND(H306&gt;Experiencia2,H306&lt;=Experiencia3),[3]Puntajes!$D$6,IF(H306&gt;Experiencia3,[3]Puntajes!$D$7,0)))))</f>
        <v/>
      </c>
    </row>
    <row r="307" spans="3:9" ht="13.8">
      <c r="C307" s="525"/>
      <c r="D307" s="526" t="str">
        <f>IF(ISERROR(VLOOKUP(C307,'[3]Capacidad Financiera'!$B$12:$X$62720,2,0)),"",VLOOKUP(C307,'[3]Capacidad Financiera'!$B$12:$X$3580,2,0))</f>
        <v/>
      </c>
      <c r="E307" s="527" t="str">
        <f>IF(ISERROR(VLOOKUP(C307,'[3]Capacidad Financiera'!$B$12:$X$62720,3,0)),"",VLOOKUP(C307,'[3]Capacidad Financiera'!$B$12:$X$62720,3,0))</f>
        <v/>
      </c>
      <c r="F307" s="528"/>
      <c r="G307" s="528" t="str">
        <f>IF(OR(D307="",E307="",F307=""),"",IF(C308="",IF(C307&lt;&gt;"",IF(ISERROR(VLOOKUP($A$10,[3]POA!$A$2:$D$25,2,0)),"",VLOOKUP($A$10,[3]POA!$A$2:$D$25,2,0)),""),""))</f>
        <v/>
      </c>
      <c r="H307" s="529" t="str">
        <f>IF(OR(D307="",E307="",F307=""),"",IF(C308="",IF(C307&lt;&gt;"",F307/G307,""),""))</f>
        <v/>
      </c>
      <c r="I307" s="530" t="str">
        <f>IF(C308="",IF(F307="","",IF(AND(H307&gt;0,H307&lt;=Experiencia1),[3]Puntajes!$D$4,IF(AND(H307&gt;Experiencia1,H307&lt;=Experiencia2),[3]Puntajes!$D$5,IF(AND(H307&gt;Experiencia2,H307&lt;=Experiencia3),[3]Puntajes!$D$6,IF(H307&gt;Experiencia3,[3]Puntajes!$D$7,0))))),"")</f>
        <v/>
      </c>
    </row>
    <row r="308" spans="3:9" ht="13.8">
      <c r="C308" s="518"/>
      <c r="D308" s="517" t="str">
        <f>IF(ISERROR(VLOOKUP(C308,'[3]Capacidad Financiera'!$B$12:$X$62720,2,0)),"",VLOOKUP(C308,'[3]Capacidad Financiera'!$B$12:$X$3580,2,0))</f>
        <v/>
      </c>
      <c r="E308" s="519" t="str">
        <f>IF(ISERROR(VLOOKUP(C308,'[3]Capacidad Financiera'!$B$12:$X$62720,3,0)),"",VLOOKUP(C308,'[3]Capacidad Financiera'!$B$12:$X$62720,3,0))</f>
        <v/>
      </c>
      <c r="F308" s="516"/>
      <c r="G308" s="516" t="str">
        <f>IF(OR(D308="",E308="",F308=""),"",IF(C308&lt;&gt;"",IF(ISERROR(VLOOKUP($A$10,[3]POA!$A$2:$D$25,2,0)),"",VLOOKUP($A$10,[3]POA!$A$2:$D$25,2,0)),""))</f>
        <v/>
      </c>
      <c r="H308" s="520" t="str">
        <f>IF(OR(D308="",E308="",F308=""),"",IF(C308&lt;&gt;"",F308/(G308*E308),""))</f>
        <v/>
      </c>
      <c r="I308" s="498" t="str">
        <f>IF(OR(D308="",E308="",F308=""),"",IF(AND(H308&gt;0,H308&lt;=Experiencia1),[3]Puntajes!$D$4,IF(AND(H308&gt;Experiencia1,H308&lt;=Experiencia2),[3]Puntajes!$D$5,IF(AND(H308&gt;Experiencia2,H308&lt;=Experiencia3),[3]Puntajes!$D$6,IF(H308&gt;Experiencia3,[3]Puntajes!$D$7,0)))))</f>
        <v/>
      </c>
    </row>
    <row r="309" spans="3:9" ht="13.8">
      <c r="C309" s="518"/>
      <c r="D309" s="517" t="str">
        <f>IF(ISERROR(VLOOKUP(C309,'[3]Capacidad Financiera'!$B$12:$X$62720,2,0)),"",VLOOKUP(C309,'[3]Capacidad Financiera'!$B$12:$X$3580,2,0))</f>
        <v/>
      </c>
      <c r="E309" s="519" t="str">
        <f>IF(ISERROR(VLOOKUP(C309,'[3]Capacidad Financiera'!$B$12:$X$62720,3,0)),"",VLOOKUP(C309,'[3]Capacidad Financiera'!$B$12:$X$62720,3,0))</f>
        <v/>
      </c>
      <c r="F309" s="516"/>
      <c r="G309" s="516" t="str">
        <f>IF(OR(D309="",E309="",F309=""),"",IF(C309&lt;&gt;"",IF(ISERROR(VLOOKUP($A$10,[3]POA!$A$2:$D$25,2,0)),"",VLOOKUP($A$10,[3]POA!$A$2:$D$25,2,0)),""))</f>
        <v/>
      </c>
      <c r="H309" s="520" t="str">
        <f t="shared" ref="H309:H317" si="23">IF(OR(D309="",E309="",F309=""),"",IF(C309&lt;&gt;"",F309/(G309*E309),""))</f>
        <v/>
      </c>
      <c r="I309" s="498" t="str">
        <f>IF(OR(D309="",E309="",F309=""),"",IF(AND(H309&gt;0,H309&lt;=Experiencia1),[3]Puntajes!$D$4,IF(AND(H309&gt;Experiencia1,H309&lt;=Experiencia2),[3]Puntajes!$D$5,IF(AND(H309&gt;Experiencia2,H309&lt;=Experiencia3),[3]Puntajes!$D$6,IF(H309&gt;Experiencia3,[3]Puntajes!$D$7,0)))))</f>
        <v/>
      </c>
    </row>
    <row r="310" spans="3:9" ht="13.8">
      <c r="C310" s="518"/>
      <c r="D310" s="517" t="str">
        <f>IF(ISERROR(VLOOKUP(C310,'[3]Capacidad Financiera'!$B$12:$X$62720,2,0)),"",VLOOKUP(C310,'[3]Capacidad Financiera'!$B$12:$X$3580,2,0))</f>
        <v/>
      </c>
      <c r="E310" s="519" t="str">
        <f>IF(ISERROR(VLOOKUP(C310,'[3]Capacidad Financiera'!$B$12:$X$62720,3,0)),"",VLOOKUP(C310,'[3]Capacidad Financiera'!$B$12:$X$62720,3,0))</f>
        <v/>
      </c>
      <c r="F310" s="516"/>
      <c r="G310" s="516" t="str">
        <f>IF(OR(D310="",E310="",F310=""),"",IF(C310&lt;&gt;"",IF(ISERROR(VLOOKUP($A$10,[3]POA!$A$2:$D$25,2,0)),"",VLOOKUP($A$10,[3]POA!$A$2:$D$25,2,0)),""))</f>
        <v/>
      </c>
      <c r="H310" s="520" t="str">
        <f t="shared" si="23"/>
        <v/>
      </c>
      <c r="I310" s="498" t="str">
        <f>IF(OR(D310="",E310="",F310=""),"",IF(AND(H310&gt;0,H310&lt;=Experiencia1),[3]Puntajes!$D$4,IF(AND(H310&gt;Experiencia1,H310&lt;=Experiencia2),[3]Puntajes!$D$5,IF(AND(H310&gt;Experiencia2,H310&lt;=Experiencia3),[3]Puntajes!$D$6,IF(H310&gt;Experiencia3,[3]Puntajes!$D$7,0)))))</f>
        <v/>
      </c>
    </row>
    <row r="311" spans="3:9" ht="13.8">
      <c r="C311" s="518"/>
      <c r="D311" s="517" t="str">
        <f>IF(ISERROR(VLOOKUP(C311,'[3]Capacidad Financiera'!$B$12:$X$62720,2,0)),"",VLOOKUP(C311,'[3]Capacidad Financiera'!$B$12:$X$3580,2,0))</f>
        <v/>
      </c>
      <c r="E311" s="519" t="str">
        <f>IF(ISERROR(VLOOKUP(C311,'[3]Capacidad Financiera'!$B$12:$X$62720,3,0)),"",VLOOKUP(C311,'[3]Capacidad Financiera'!$B$12:$X$62720,3,0))</f>
        <v/>
      </c>
      <c r="F311" s="516"/>
      <c r="G311" s="516" t="str">
        <f>IF(OR(D311="",E311="",F311=""),"",IF(C311&lt;&gt;"",IF(ISERROR(VLOOKUP($A$10,[3]POA!$A$2:$D$25,2,0)),"",VLOOKUP($A$10,[3]POA!$A$2:$D$25,2,0)),""))</f>
        <v/>
      </c>
      <c r="H311" s="520" t="str">
        <f t="shared" si="23"/>
        <v/>
      </c>
      <c r="I311" s="498" t="str">
        <f>IF(OR(D311="",E311="",F311=""),"",IF(AND(H311&gt;0,H311&lt;=Experiencia1),[3]Puntajes!$D$4,IF(AND(H311&gt;Experiencia1,H311&lt;=Experiencia2),[3]Puntajes!$D$5,IF(AND(H311&gt;Experiencia2,H311&lt;=Experiencia3),[3]Puntajes!$D$6,IF(H311&gt;Experiencia3,[3]Puntajes!$D$7,0)))))</f>
        <v/>
      </c>
    </row>
    <row r="312" spans="3:9" ht="13.8">
      <c r="C312" s="518"/>
      <c r="D312" s="517" t="str">
        <f>IF(ISERROR(VLOOKUP(C312,'[3]Capacidad Financiera'!$B$12:$X$62720,2,0)),"",VLOOKUP(C312,'[3]Capacidad Financiera'!$B$12:$X$3580,2,0))</f>
        <v/>
      </c>
      <c r="E312" s="519" t="str">
        <f>IF(ISERROR(VLOOKUP(C312,'[3]Capacidad Financiera'!$B$12:$X$62720,3,0)),"",VLOOKUP(C312,'[3]Capacidad Financiera'!$B$12:$X$62720,3,0))</f>
        <v/>
      </c>
      <c r="F312" s="516"/>
      <c r="G312" s="516" t="str">
        <f>IF(OR(D312="",E312="",F312=""),"",IF(C312&lt;&gt;"",IF(ISERROR(VLOOKUP($A$10,[3]POA!$A$2:$D$25,2,0)),"",VLOOKUP($A$10,[3]POA!$A$2:$D$25,2,0)),""))</f>
        <v/>
      </c>
      <c r="H312" s="520" t="str">
        <f t="shared" si="23"/>
        <v/>
      </c>
      <c r="I312" s="498" t="str">
        <f>IF(OR(D312="",E312="",F312=""),"",IF(AND(H312&gt;0,H312&lt;=Experiencia1),[3]Puntajes!$D$4,IF(AND(H312&gt;Experiencia1,H312&lt;=Experiencia2),[3]Puntajes!$D$5,IF(AND(H312&gt;Experiencia2,H312&lt;=Experiencia3),[3]Puntajes!$D$6,IF(H312&gt;Experiencia3,[3]Puntajes!$D$7,0)))))</f>
        <v/>
      </c>
    </row>
    <row r="313" spans="3:9" ht="13.8">
      <c r="C313" s="518"/>
      <c r="D313" s="517" t="str">
        <f>IF(ISERROR(VLOOKUP(C313,'[3]Capacidad Financiera'!$B$12:$X$62720,2,0)),"",VLOOKUP(C313,'[3]Capacidad Financiera'!$B$12:$X$3580,2,0))</f>
        <v/>
      </c>
      <c r="E313" s="519" t="str">
        <f>IF(ISERROR(VLOOKUP(C313,'[3]Capacidad Financiera'!$B$12:$X$62720,3,0)),"",VLOOKUP(C313,'[3]Capacidad Financiera'!$B$12:$X$62720,3,0))</f>
        <v/>
      </c>
      <c r="F313" s="516"/>
      <c r="G313" s="516" t="str">
        <f>IF(OR(D313="",E313="",F313=""),"",IF(C313&lt;&gt;"",IF(ISERROR(VLOOKUP($A$10,[3]POA!$A$2:$D$25,2,0)),"",VLOOKUP($A$10,[3]POA!$A$2:$D$25,2,0)),""))</f>
        <v/>
      </c>
      <c r="H313" s="520" t="str">
        <f t="shared" si="23"/>
        <v/>
      </c>
      <c r="I313" s="498" t="str">
        <f>IF(OR(D313="",E313="",F313=""),"",IF(AND(H313&gt;0,H313&lt;=Experiencia1),[3]Puntajes!$D$4,IF(AND(H313&gt;Experiencia1,H313&lt;=Experiencia2),[3]Puntajes!$D$5,IF(AND(H313&gt;Experiencia2,H313&lt;=Experiencia3),[3]Puntajes!$D$6,IF(H313&gt;Experiencia3,[3]Puntajes!$D$7,0)))))</f>
        <v/>
      </c>
    </row>
    <row r="314" spans="3:9" ht="13.8">
      <c r="C314" s="518"/>
      <c r="D314" s="517" t="str">
        <f>IF(ISERROR(VLOOKUP(C314,'[3]Capacidad Financiera'!$B$12:$X$62720,2,0)),"",VLOOKUP(C314,'[3]Capacidad Financiera'!$B$12:$X$3580,2,0))</f>
        <v/>
      </c>
      <c r="E314" s="519" t="str">
        <f>IF(ISERROR(VLOOKUP(C314,'[3]Capacidad Financiera'!$B$12:$X$62720,3,0)),"",VLOOKUP(C314,'[3]Capacidad Financiera'!$B$12:$X$62720,3,0))</f>
        <v/>
      </c>
      <c r="F314" s="516"/>
      <c r="G314" s="516" t="str">
        <f>IF(OR(D314="",E314="",F314=""),"",IF(C314&lt;&gt;"",IF(ISERROR(VLOOKUP($A$10,[3]POA!$A$2:$D$25,2,0)),"",VLOOKUP($A$10,[3]POA!$A$2:$D$25,2,0)),""))</f>
        <v/>
      </c>
      <c r="H314" s="520" t="str">
        <f t="shared" si="23"/>
        <v/>
      </c>
      <c r="I314" s="498" t="str">
        <f>IF(OR(D314="",E314="",F314=""),"",IF(AND(H314&gt;0,H314&lt;=Experiencia1),[3]Puntajes!$D$4,IF(AND(H314&gt;Experiencia1,H314&lt;=Experiencia2),[3]Puntajes!$D$5,IF(AND(H314&gt;Experiencia2,H314&lt;=Experiencia3),[3]Puntajes!$D$6,IF(H314&gt;Experiencia3,[3]Puntajes!$D$7,0)))))</f>
        <v/>
      </c>
    </row>
    <row r="315" spans="3:9" ht="13.8">
      <c r="C315" s="518"/>
      <c r="D315" s="517" t="str">
        <f>IF(ISERROR(VLOOKUP(C315,'[3]Capacidad Financiera'!$B$12:$X$62720,2,0)),"",VLOOKUP(C315,'[3]Capacidad Financiera'!$B$12:$X$3580,2,0))</f>
        <v/>
      </c>
      <c r="E315" s="519" t="str">
        <f>IF(ISERROR(VLOOKUP(C315,'[3]Capacidad Financiera'!$B$12:$X$62720,3,0)),"",VLOOKUP(C315,'[3]Capacidad Financiera'!$B$12:$X$62720,3,0))</f>
        <v/>
      </c>
      <c r="F315" s="516"/>
      <c r="G315" s="516" t="str">
        <f>IF(OR(D315="",E315="",F315=""),"",IF(C315&lt;&gt;"",IF(ISERROR(VLOOKUP($A$10,[3]POA!$A$2:$D$25,2,0)),"",VLOOKUP($A$10,[3]POA!$A$2:$D$25,2,0)),""))</f>
        <v/>
      </c>
      <c r="H315" s="520" t="str">
        <f t="shared" si="23"/>
        <v/>
      </c>
      <c r="I315" s="498" t="str">
        <f>IF(OR(D315="",E315="",F315=""),"",IF(AND(H315&gt;0,H315&lt;=Experiencia1),[3]Puntajes!$D$4,IF(AND(H315&gt;Experiencia1,H315&lt;=Experiencia2),[3]Puntajes!$D$5,IF(AND(H315&gt;Experiencia2,H315&lt;=Experiencia3),[3]Puntajes!$D$6,IF(H315&gt;Experiencia3,[3]Puntajes!$D$7,0)))))</f>
        <v/>
      </c>
    </row>
    <row r="316" spans="3:9" ht="13.8">
      <c r="C316" s="518"/>
      <c r="D316" s="517" t="str">
        <f>IF(ISERROR(VLOOKUP(C316,'[3]Capacidad Financiera'!$B$12:$X$62720,2,0)),"",VLOOKUP(C316,'[3]Capacidad Financiera'!$B$12:$X$3580,2,0))</f>
        <v/>
      </c>
      <c r="E316" s="519" t="str">
        <f>IF(ISERROR(VLOOKUP(C316,'[3]Capacidad Financiera'!$B$12:$X$62720,3,0)),"",VLOOKUP(C316,'[3]Capacidad Financiera'!$B$12:$X$62720,3,0))</f>
        <v/>
      </c>
      <c r="F316" s="516"/>
      <c r="G316" s="516" t="str">
        <f>IF(OR(D316="",E316="",F316=""),"",IF(C316&lt;&gt;"",IF(ISERROR(VLOOKUP($A$10,[3]POA!$A$2:$D$25,2,0)),"",VLOOKUP($A$10,[3]POA!$A$2:$D$25,2,0)),""))</f>
        <v/>
      </c>
      <c r="H316" s="520" t="str">
        <f t="shared" si="23"/>
        <v/>
      </c>
      <c r="I316" s="498" t="str">
        <f>IF(OR(D316="",E316="",F316=""),"",IF(AND(H316&gt;0,H316&lt;=Experiencia1),[3]Puntajes!$D$4,IF(AND(H316&gt;Experiencia1,H316&lt;=Experiencia2),[3]Puntajes!$D$5,IF(AND(H316&gt;Experiencia2,H316&lt;=Experiencia3),[3]Puntajes!$D$6,IF(H316&gt;Experiencia3,[3]Puntajes!$D$7,0)))))</f>
        <v/>
      </c>
    </row>
    <row r="317" spans="3:9" ht="14.4" thickBot="1">
      <c r="C317" s="521"/>
      <c r="D317" s="522" t="str">
        <f>IF(ISERROR(VLOOKUP(C317,'[3]Capacidad Financiera'!$B$12:$X$62720,2,0)),"",VLOOKUP(C317,'[3]Capacidad Financiera'!$B$12:$X$3580,2,0))</f>
        <v/>
      </c>
      <c r="E317" s="523" t="str">
        <f>IF(ISERROR(VLOOKUP(C317,'[3]Capacidad Financiera'!$B$12:$X$62720,3,0)),"",VLOOKUP(C317,'[3]Capacidad Financiera'!$B$12:$X$62720,3,0))</f>
        <v/>
      </c>
      <c r="F317" s="531"/>
      <c r="G317" s="531" t="str">
        <f>IF(OR(D317="",E317="",F317=""),"",IF(C317&lt;&gt;"",IF(ISERROR(VLOOKUP($A$10,[3]POA!$A$2:$D$25,2,0)),"",VLOOKUP($A$10,[3]POA!$A$2:$D$25,2,0)),""))</f>
        <v/>
      </c>
      <c r="H317" s="524" t="str">
        <f t="shared" si="23"/>
        <v/>
      </c>
      <c r="I317" s="502" t="str">
        <f>IF(OR(D317="",E317="",F317=""),"",IF(AND(H317&gt;0,H317&lt;=Experiencia1),[3]Puntajes!$D$4,IF(AND(H317&gt;Experiencia1,H317&lt;=Experiencia2),[3]Puntajes!$D$5,IF(AND(H317&gt;Experiencia2,H317&lt;=Experiencia3),[3]Puntajes!$D$6,IF(H317&gt;Experiencia3,[3]Puntajes!$D$7,0)))))</f>
        <v/>
      </c>
    </row>
    <row r="318" spans="3:9" ht="13.8">
      <c r="C318" s="525"/>
      <c r="D318" s="526" t="str">
        <f>IF(ISERROR(VLOOKUP(C318,'[3]Capacidad Financiera'!$B$12:$X$62720,2,0)),"",VLOOKUP(C318,'[3]Capacidad Financiera'!$B$12:$X$3580,2,0))</f>
        <v/>
      </c>
      <c r="E318" s="527" t="str">
        <f>IF(ISERROR(VLOOKUP(C318,'[3]Capacidad Financiera'!$B$12:$X$62720,3,0)),"",VLOOKUP(C318,'[3]Capacidad Financiera'!$B$12:$X$62720,3,0))</f>
        <v/>
      </c>
      <c r="F318" s="528"/>
      <c r="G318" s="528" t="str">
        <f>IF(OR(D318="",E318="",F318=""),"",IF(C319="",IF(C318&lt;&gt;"",IF(ISERROR(VLOOKUP($A$10,[3]POA!$A$2:$D$25,2,0)),"",VLOOKUP($A$10,[3]POA!$A$2:$D$25,2,0)),""),""))</f>
        <v/>
      </c>
      <c r="H318" s="529" t="str">
        <f>IF(OR(D318="",E318="",F318=""),"",IF(C319="",IF(C318&lt;&gt;"",F318/G318,""),""))</f>
        <v/>
      </c>
      <c r="I318" s="530" t="str">
        <f>IF(C319="",IF(F318="","",IF(AND(H318&gt;0,H318&lt;=Experiencia1),[3]Puntajes!$D$4,IF(AND(H318&gt;Experiencia1,H318&lt;=Experiencia2),[3]Puntajes!$D$5,IF(AND(H318&gt;Experiencia2,H318&lt;=Experiencia3),[3]Puntajes!$D$6,IF(H318&gt;Experiencia3,[3]Puntajes!$D$7,0))))),"")</f>
        <v/>
      </c>
    </row>
    <row r="319" spans="3:9" ht="13.8">
      <c r="C319" s="518"/>
      <c r="D319" s="517" t="str">
        <f>IF(ISERROR(VLOOKUP(C319,'[3]Capacidad Financiera'!$B$12:$X$62720,2,0)),"",VLOOKUP(C319,'[3]Capacidad Financiera'!$B$12:$X$3580,2,0))</f>
        <v/>
      </c>
      <c r="E319" s="519" t="str">
        <f>IF(ISERROR(VLOOKUP(C319,'[3]Capacidad Financiera'!$B$12:$X$62720,3,0)),"",VLOOKUP(C319,'[3]Capacidad Financiera'!$B$12:$X$62720,3,0))</f>
        <v/>
      </c>
      <c r="F319" s="516"/>
      <c r="G319" s="516" t="str">
        <f>IF(OR(D319="",E319="",F319=""),"",IF(C319&lt;&gt;"",IF(ISERROR(VLOOKUP($A$10,[3]POA!$A$2:$D$25,2,0)),"",VLOOKUP($A$10,[3]POA!$A$2:$D$25,2,0)),""))</f>
        <v/>
      </c>
      <c r="H319" s="520" t="str">
        <f>IF(OR(D319="",E319="",F319=""),"",IF(C319&lt;&gt;"",F319/(G319*E319),""))</f>
        <v/>
      </c>
      <c r="I319" s="498" t="str">
        <f>IF(OR(D319="",E319="",F319=""),"",IF(AND(H319&gt;0,H319&lt;=Experiencia1),[3]Puntajes!$D$4,IF(AND(H319&gt;Experiencia1,H319&lt;=Experiencia2),[3]Puntajes!$D$5,IF(AND(H319&gt;Experiencia2,H319&lt;=Experiencia3),[3]Puntajes!$D$6,IF(H319&gt;Experiencia3,[3]Puntajes!$D$7,0)))))</f>
        <v/>
      </c>
    </row>
    <row r="320" spans="3:9" ht="13.8">
      <c r="C320" s="518"/>
      <c r="D320" s="517" t="str">
        <f>IF(ISERROR(VLOOKUP(C320,'[3]Capacidad Financiera'!$B$12:$X$62720,2,0)),"",VLOOKUP(C320,'[3]Capacidad Financiera'!$B$12:$X$3580,2,0))</f>
        <v/>
      </c>
      <c r="E320" s="519" t="str">
        <f>IF(ISERROR(VLOOKUP(C320,'[3]Capacidad Financiera'!$B$12:$X$62720,3,0)),"",VLOOKUP(C320,'[3]Capacidad Financiera'!$B$12:$X$62720,3,0))</f>
        <v/>
      </c>
      <c r="F320" s="516"/>
      <c r="G320" s="516" t="str">
        <f>IF(OR(D320="",E320="",F320=""),"",IF(C320&lt;&gt;"",IF(ISERROR(VLOOKUP($A$10,[3]POA!$A$2:$D$25,2,0)),"",VLOOKUP($A$10,[3]POA!$A$2:$D$25,2,0)),""))</f>
        <v/>
      </c>
      <c r="H320" s="520" t="str">
        <f t="shared" ref="H320:H328" si="24">IF(OR(D320="",E320="",F320=""),"",IF(C320&lt;&gt;"",F320/(G320*E320),""))</f>
        <v/>
      </c>
      <c r="I320" s="498" t="str">
        <f>IF(OR(D320="",E320="",F320=""),"",IF(AND(H320&gt;0,H320&lt;=Experiencia1),[3]Puntajes!$D$4,IF(AND(H320&gt;Experiencia1,H320&lt;=Experiencia2),[3]Puntajes!$D$5,IF(AND(H320&gt;Experiencia2,H320&lt;=Experiencia3),[3]Puntajes!$D$6,IF(H320&gt;Experiencia3,[3]Puntajes!$D$7,0)))))</f>
        <v/>
      </c>
    </row>
    <row r="321" spans="3:9" ht="13.8">
      <c r="C321" s="518"/>
      <c r="D321" s="517" t="str">
        <f>IF(ISERROR(VLOOKUP(C321,'[3]Capacidad Financiera'!$B$12:$X$62720,2,0)),"",VLOOKUP(C321,'[3]Capacidad Financiera'!$B$12:$X$3580,2,0))</f>
        <v/>
      </c>
      <c r="E321" s="519" t="str">
        <f>IF(ISERROR(VLOOKUP(C321,'[3]Capacidad Financiera'!$B$12:$X$62720,3,0)),"",VLOOKUP(C321,'[3]Capacidad Financiera'!$B$12:$X$62720,3,0))</f>
        <v/>
      </c>
      <c r="F321" s="516"/>
      <c r="G321" s="516" t="str">
        <f>IF(OR(D321="",E321="",F321=""),"",IF(C321&lt;&gt;"",IF(ISERROR(VLOOKUP($A$10,[3]POA!$A$2:$D$25,2,0)),"",VLOOKUP($A$10,[3]POA!$A$2:$D$25,2,0)),""))</f>
        <v/>
      </c>
      <c r="H321" s="520" t="str">
        <f t="shared" si="24"/>
        <v/>
      </c>
      <c r="I321" s="498" t="str">
        <f>IF(OR(D321="",E321="",F321=""),"",IF(AND(H321&gt;0,H321&lt;=Experiencia1),[3]Puntajes!$D$4,IF(AND(H321&gt;Experiencia1,H321&lt;=Experiencia2),[3]Puntajes!$D$5,IF(AND(H321&gt;Experiencia2,H321&lt;=Experiencia3),[3]Puntajes!$D$6,IF(H321&gt;Experiencia3,[3]Puntajes!$D$7,0)))))</f>
        <v/>
      </c>
    </row>
    <row r="322" spans="3:9" ht="13.8">
      <c r="C322" s="518"/>
      <c r="D322" s="517" t="str">
        <f>IF(ISERROR(VLOOKUP(C322,'[3]Capacidad Financiera'!$B$12:$X$62720,2,0)),"",VLOOKUP(C322,'[3]Capacidad Financiera'!$B$12:$X$3580,2,0))</f>
        <v/>
      </c>
      <c r="E322" s="519" t="str">
        <f>IF(ISERROR(VLOOKUP(C322,'[3]Capacidad Financiera'!$B$12:$X$62720,3,0)),"",VLOOKUP(C322,'[3]Capacidad Financiera'!$B$12:$X$62720,3,0))</f>
        <v/>
      </c>
      <c r="F322" s="516"/>
      <c r="G322" s="516" t="str">
        <f>IF(OR(D322="",E322="",F322=""),"",IF(C322&lt;&gt;"",IF(ISERROR(VLOOKUP($A$10,[3]POA!$A$2:$D$25,2,0)),"",VLOOKUP($A$10,[3]POA!$A$2:$D$25,2,0)),""))</f>
        <v/>
      </c>
      <c r="H322" s="520" t="str">
        <f t="shared" si="24"/>
        <v/>
      </c>
      <c r="I322" s="498" t="str">
        <f>IF(OR(D322="",E322="",F322=""),"",IF(AND(H322&gt;0,H322&lt;=Experiencia1),[3]Puntajes!$D$4,IF(AND(H322&gt;Experiencia1,H322&lt;=Experiencia2),[3]Puntajes!$D$5,IF(AND(H322&gt;Experiencia2,H322&lt;=Experiencia3),[3]Puntajes!$D$6,IF(H322&gt;Experiencia3,[3]Puntajes!$D$7,0)))))</f>
        <v/>
      </c>
    </row>
    <row r="323" spans="3:9" ht="13.8">
      <c r="C323" s="518"/>
      <c r="D323" s="517" t="str">
        <f>IF(ISERROR(VLOOKUP(C323,'[3]Capacidad Financiera'!$B$12:$X$62720,2,0)),"",VLOOKUP(C323,'[3]Capacidad Financiera'!$B$12:$X$3580,2,0))</f>
        <v/>
      </c>
      <c r="E323" s="519" t="str">
        <f>IF(ISERROR(VLOOKUP(C323,'[3]Capacidad Financiera'!$B$12:$X$62720,3,0)),"",VLOOKUP(C323,'[3]Capacidad Financiera'!$B$12:$X$62720,3,0))</f>
        <v/>
      </c>
      <c r="F323" s="516"/>
      <c r="G323" s="516" t="str">
        <f>IF(OR(D323="",E323="",F323=""),"",IF(C323&lt;&gt;"",IF(ISERROR(VLOOKUP($A$10,[3]POA!$A$2:$D$25,2,0)),"",VLOOKUP($A$10,[3]POA!$A$2:$D$25,2,0)),""))</f>
        <v/>
      </c>
      <c r="H323" s="520" t="str">
        <f t="shared" si="24"/>
        <v/>
      </c>
      <c r="I323" s="498" t="str">
        <f>IF(OR(D323="",E323="",F323=""),"",IF(AND(H323&gt;0,H323&lt;=Experiencia1),[3]Puntajes!$D$4,IF(AND(H323&gt;Experiencia1,H323&lt;=Experiencia2),[3]Puntajes!$D$5,IF(AND(H323&gt;Experiencia2,H323&lt;=Experiencia3),[3]Puntajes!$D$6,IF(H323&gt;Experiencia3,[3]Puntajes!$D$7,0)))))</f>
        <v/>
      </c>
    </row>
    <row r="324" spans="3:9" ht="13.8">
      <c r="C324" s="518"/>
      <c r="D324" s="517" t="str">
        <f>IF(ISERROR(VLOOKUP(C324,'[3]Capacidad Financiera'!$B$12:$X$62720,2,0)),"",VLOOKUP(C324,'[3]Capacidad Financiera'!$B$12:$X$3580,2,0))</f>
        <v/>
      </c>
      <c r="E324" s="519" t="str">
        <f>IF(ISERROR(VLOOKUP(C324,'[3]Capacidad Financiera'!$B$12:$X$62720,3,0)),"",VLOOKUP(C324,'[3]Capacidad Financiera'!$B$12:$X$62720,3,0))</f>
        <v/>
      </c>
      <c r="F324" s="516"/>
      <c r="G324" s="516" t="str">
        <f>IF(OR(D324="",E324="",F324=""),"",IF(C324&lt;&gt;"",IF(ISERROR(VLOOKUP($A$10,[3]POA!$A$2:$D$25,2,0)),"",VLOOKUP($A$10,[3]POA!$A$2:$D$25,2,0)),""))</f>
        <v/>
      </c>
      <c r="H324" s="520" t="str">
        <f t="shared" si="24"/>
        <v/>
      </c>
      <c r="I324" s="498" t="str">
        <f>IF(OR(D324="",E324="",F324=""),"",IF(AND(H324&gt;0,H324&lt;=Experiencia1),[3]Puntajes!$D$4,IF(AND(H324&gt;Experiencia1,H324&lt;=Experiencia2),[3]Puntajes!$D$5,IF(AND(H324&gt;Experiencia2,H324&lt;=Experiencia3),[3]Puntajes!$D$6,IF(H324&gt;Experiencia3,[3]Puntajes!$D$7,0)))))</f>
        <v/>
      </c>
    </row>
    <row r="325" spans="3:9" ht="13.8">
      <c r="C325" s="518"/>
      <c r="D325" s="517" t="str">
        <f>IF(ISERROR(VLOOKUP(C325,'[3]Capacidad Financiera'!$B$12:$X$62720,2,0)),"",VLOOKUP(C325,'[3]Capacidad Financiera'!$B$12:$X$3580,2,0))</f>
        <v/>
      </c>
      <c r="E325" s="519" t="str">
        <f>IF(ISERROR(VLOOKUP(C325,'[3]Capacidad Financiera'!$B$12:$X$62720,3,0)),"",VLOOKUP(C325,'[3]Capacidad Financiera'!$B$12:$X$62720,3,0))</f>
        <v/>
      </c>
      <c r="F325" s="516"/>
      <c r="G325" s="516" t="str">
        <f>IF(OR(D325="",E325="",F325=""),"",IF(C325&lt;&gt;"",IF(ISERROR(VLOOKUP($A$10,[3]POA!$A$2:$D$25,2,0)),"",VLOOKUP($A$10,[3]POA!$A$2:$D$25,2,0)),""))</f>
        <v/>
      </c>
      <c r="H325" s="520" t="str">
        <f t="shared" si="24"/>
        <v/>
      </c>
      <c r="I325" s="498" t="str">
        <f>IF(OR(D325="",E325="",F325=""),"",IF(AND(H325&gt;0,H325&lt;=Experiencia1),[3]Puntajes!$D$4,IF(AND(H325&gt;Experiencia1,H325&lt;=Experiencia2),[3]Puntajes!$D$5,IF(AND(H325&gt;Experiencia2,H325&lt;=Experiencia3),[3]Puntajes!$D$6,IF(H325&gt;Experiencia3,[3]Puntajes!$D$7,0)))))</f>
        <v/>
      </c>
    </row>
    <row r="326" spans="3:9" ht="13.8">
      <c r="C326" s="518"/>
      <c r="D326" s="517" t="str">
        <f>IF(ISERROR(VLOOKUP(C326,'[3]Capacidad Financiera'!$B$12:$X$62720,2,0)),"",VLOOKUP(C326,'[3]Capacidad Financiera'!$B$12:$X$3580,2,0))</f>
        <v/>
      </c>
      <c r="E326" s="519" t="str">
        <f>IF(ISERROR(VLOOKUP(C326,'[3]Capacidad Financiera'!$B$12:$X$62720,3,0)),"",VLOOKUP(C326,'[3]Capacidad Financiera'!$B$12:$X$62720,3,0))</f>
        <v/>
      </c>
      <c r="F326" s="516"/>
      <c r="G326" s="516" t="str">
        <f>IF(OR(D326="",E326="",F326=""),"",IF(C326&lt;&gt;"",IF(ISERROR(VLOOKUP($A$10,[3]POA!$A$2:$D$25,2,0)),"",VLOOKUP($A$10,[3]POA!$A$2:$D$25,2,0)),""))</f>
        <v/>
      </c>
      <c r="H326" s="520" t="str">
        <f t="shared" si="24"/>
        <v/>
      </c>
      <c r="I326" s="498" t="str">
        <f>IF(OR(D326="",E326="",F326=""),"",IF(AND(H326&gt;0,H326&lt;=Experiencia1),[3]Puntajes!$D$4,IF(AND(H326&gt;Experiencia1,H326&lt;=Experiencia2),[3]Puntajes!$D$5,IF(AND(H326&gt;Experiencia2,H326&lt;=Experiencia3),[3]Puntajes!$D$6,IF(H326&gt;Experiencia3,[3]Puntajes!$D$7,0)))))</f>
        <v/>
      </c>
    </row>
    <row r="327" spans="3:9" ht="13.8">
      <c r="C327" s="518"/>
      <c r="D327" s="517" t="str">
        <f>IF(ISERROR(VLOOKUP(C327,'[3]Capacidad Financiera'!$B$12:$X$62720,2,0)),"",VLOOKUP(C327,'[3]Capacidad Financiera'!$B$12:$X$3580,2,0))</f>
        <v/>
      </c>
      <c r="E327" s="519" t="str">
        <f>IF(ISERROR(VLOOKUP(C327,'[3]Capacidad Financiera'!$B$12:$X$62720,3,0)),"",VLOOKUP(C327,'[3]Capacidad Financiera'!$B$12:$X$62720,3,0))</f>
        <v/>
      </c>
      <c r="F327" s="516"/>
      <c r="G327" s="516" t="str">
        <f>IF(OR(D327="",E327="",F327=""),"",IF(C327&lt;&gt;"",IF(ISERROR(VLOOKUP($A$10,[3]POA!$A$2:$D$25,2,0)),"",VLOOKUP($A$10,[3]POA!$A$2:$D$25,2,0)),""))</f>
        <v/>
      </c>
      <c r="H327" s="520" t="str">
        <f t="shared" si="24"/>
        <v/>
      </c>
      <c r="I327" s="498" t="str">
        <f>IF(OR(D327="",E327="",F327=""),"",IF(AND(H327&gt;0,H327&lt;=Experiencia1),[3]Puntajes!$D$4,IF(AND(H327&gt;Experiencia1,H327&lt;=Experiencia2),[3]Puntajes!$D$5,IF(AND(H327&gt;Experiencia2,H327&lt;=Experiencia3),[3]Puntajes!$D$6,IF(H327&gt;Experiencia3,[3]Puntajes!$D$7,0)))))</f>
        <v/>
      </c>
    </row>
    <row r="328" spans="3:9" ht="14.4" thickBot="1">
      <c r="C328" s="521"/>
      <c r="D328" s="522" t="str">
        <f>IF(ISERROR(VLOOKUP(C328,'[3]Capacidad Financiera'!$B$12:$X$62720,2,0)),"",VLOOKUP(C328,'[3]Capacidad Financiera'!$B$12:$X$3580,2,0))</f>
        <v/>
      </c>
      <c r="E328" s="523" t="str">
        <f>IF(ISERROR(VLOOKUP(C328,'[3]Capacidad Financiera'!$B$12:$X$62720,3,0)),"",VLOOKUP(C328,'[3]Capacidad Financiera'!$B$12:$X$62720,3,0))</f>
        <v/>
      </c>
      <c r="F328" s="531"/>
      <c r="G328" s="531" t="str">
        <f>IF(OR(D328="",E328="",F328=""),"",IF(C328&lt;&gt;"",IF(ISERROR(VLOOKUP($A$10,[3]POA!$A$2:$D$25,2,0)),"",VLOOKUP($A$10,[3]POA!$A$2:$D$25,2,0)),""))</f>
        <v/>
      </c>
      <c r="H328" s="524" t="str">
        <f t="shared" si="24"/>
        <v/>
      </c>
      <c r="I328" s="502" t="str">
        <f>IF(OR(D328="",E328="",F328=""),"",IF(AND(H328&gt;0,H328&lt;=Experiencia1),[3]Puntajes!$D$4,IF(AND(H328&gt;Experiencia1,H328&lt;=Experiencia2),[3]Puntajes!$D$5,IF(AND(H328&gt;Experiencia2,H328&lt;=Experiencia3),[3]Puntajes!$D$6,IF(H328&gt;Experiencia3,[3]Puntajes!$D$7,0)))))</f>
        <v/>
      </c>
    </row>
    <row r="329" spans="3:9" ht="13.8">
      <c r="C329" s="525"/>
      <c r="D329" s="526" t="str">
        <f>IF(ISERROR(VLOOKUP(C329,'[3]Capacidad Financiera'!$B$12:$X$62720,2,0)),"",VLOOKUP(C329,'[3]Capacidad Financiera'!$B$12:$X$3580,2,0))</f>
        <v/>
      </c>
      <c r="E329" s="527" t="str">
        <f>IF(ISERROR(VLOOKUP(C329,'[3]Capacidad Financiera'!$B$12:$X$62720,3,0)),"",VLOOKUP(C329,'[3]Capacidad Financiera'!$B$12:$X$62720,3,0))</f>
        <v/>
      </c>
      <c r="F329" s="528"/>
      <c r="G329" s="528" t="str">
        <f>IF(OR(D329="",E329="",F329=""),"",IF(C330="",IF(C329&lt;&gt;"",IF(ISERROR(VLOOKUP($A$10,[3]POA!$A$2:$D$25,2,0)),"",VLOOKUP($A$10,[3]POA!$A$2:$D$25,2,0)),""),""))</f>
        <v/>
      </c>
      <c r="H329" s="529" t="str">
        <f>IF(OR(D329="",E329="",F329=""),"",IF(C330="",IF(C329&lt;&gt;"",F329/G329,""),""))</f>
        <v/>
      </c>
      <c r="I329" s="530" t="str">
        <f>IF(C330="",IF(F329="","",IF(AND(H329&gt;0,H329&lt;=Experiencia1),[3]Puntajes!$D$4,IF(AND(H329&gt;Experiencia1,H329&lt;=Experiencia2),[3]Puntajes!$D$5,IF(AND(H329&gt;Experiencia2,H329&lt;=Experiencia3),[3]Puntajes!$D$6,IF(H329&gt;Experiencia3,[3]Puntajes!$D$7,0))))),"")</f>
        <v/>
      </c>
    </row>
    <row r="330" spans="3:9" ht="13.8">
      <c r="C330" s="518"/>
      <c r="D330" s="517" t="str">
        <f>IF(ISERROR(VLOOKUP(C330,'[3]Capacidad Financiera'!$B$12:$X$62720,2,0)),"",VLOOKUP(C330,'[3]Capacidad Financiera'!$B$12:$X$3580,2,0))</f>
        <v/>
      </c>
      <c r="E330" s="519" t="str">
        <f>IF(ISERROR(VLOOKUP(C330,'[3]Capacidad Financiera'!$B$12:$X$62720,3,0)),"",VLOOKUP(C330,'[3]Capacidad Financiera'!$B$12:$X$62720,3,0))</f>
        <v/>
      </c>
      <c r="F330" s="516"/>
      <c r="G330" s="516" t="str">
        <f>IF(OR(D330="",E330="",F330=""),"",IF(C330&lt;&gt;"",IF(ISERROR(VLOOKUP($A$10,[3]POA!$A$2:$D$25,2,0)),"",VLOOKUP($A$10,[3]POA!$A$2:$D$25,2,0)),""))</f>
        <v/>
      </c>
      <c r="H330" s="520" t="str">
        <f>IF(OR(D330="",E330="",F330=""),"",IF(C330&lt;&gt;"",F330/(G330*E330),""))</f>
        <v/>
      </c>
      <c r="I330" s="498" t="str">
        <f>IF(OR(D330="",E330="",F330=""),"",IF(AND(H330&gt;0,H330&lt;=Experiencia1),[3]Puntajes!$D$4,IF(AND(H330&gt;Experiencia1,H330&lt;=Experiencia2),[3]Puntajes!$D$5,IF(AND(H330&gt;Experiencia2,H330&lt;=Experiencia3),[3]Puntajes!$D$6,IF(H330&gt;Experiencia3,[3]Puntajes!$D$7,0)))))</f>
        <v/>
      </c>
    </row>
    <row r="331" spans="3:9" ht="13.8">
      <c r="C331" s="518"/>
      <c r="D331" s="517" t="str">
        <f>IF(ISERROR(VLOOKUP(C331,'[3]Capacidad Financiera'!$B$12:$X$62720,2,0)),"",VLOOKUP(C331,'[3]Capacidad Financiera'!$B$12:$X$3580,2,0))</f>
        <v/>
      </c>
      <c r="E331" s="519" t="str">
        <f>IF(ISERROR(VLOOKUP(C331,'[3]Capacidad Financiera'!$B$12:$X$62720,3,0)),"",VLOOKUP(C331,'[3]Capacidad Financiera'!$B$12:$X$62720,3,0))</f>
        <v/>
      </c>
      <c r="F331" s="516"/>
      <c r="G331" s="516" t="str">
        <f>IF(OR(D331="",E331="",F331=""),"",IF(C331&lt;&gt;"",IF(ISERROR(VLOOKUP($A$10,[3]POA!$A$2:$D$25,2,0)),"",VLOOKUP($A$10,[3]POA!$A$2:$D$25,2,0)),""))</f>
        <v/>
      </c>
      <c r="H331" s="520" t="str">
        <f t="shared" ref="H331:H339" si="25">IF(OR(D331="",E331="",F331=""),"",IF(C331&lt;&gt;"",F331/(G331*E331),""))</f>
        <v/>
      </c>
      <c r="I331" s="498" t="str">
        <f>IF(OR(D331="",E331="",F331=""),"",IF(AND(H331&gt;0,H331&lt;=Experiencia1),[3]Puntajes!$D$4,IF(AND(H331&gt;Experiencia1,H331&lt;=Experiencia2),[3]Puntajes!$D$5,IF(AND(H331&gt;Experiencia2,H331&lt;=Experiencia3),[3]Puntajes!$D$6,IF(H331&gt;Experiencia3,[3]Puntajes!$D$7,0)))))</f>
        <v/>
      </c>
    </row>
    <row r="332" spans="3:9" ht="13.8">
      <c r="C332" s="518"/>
      <c r="D332" s="517" t="str">
        <f>IF(ISERROR(VLOOKUP(C332,'[3]Capacidad Financiera'!$B$12:$X$62720,2,0)),"",VLOOKUP(C332,'[3]Capacidad Financiera'!$B$12:$X$3580,2,0))</f>
        <v/>
      </c>
      <c r="E332" s="519" t="str">
        <f>IF(ISERROR(VLOOKUP(C332,'[3]Capacidad Financiera'!$B$12:$X$62720,3,0)),"",VLOOKUP(C332,'[3]Capacidad Financiera'!$B$12:$X$62720,3,0))</f>
        <v/>
      </c>
      <c r="F332" s="516"/>
      <c r="G332" s="516" t="str">
        <f>IF(OR(D332="",E332="",F332=""),"",IF(C332&lt;&gt;"",IF(ISERROR(VLOOKUP($A$10,[3]POA!$A$2:$D$25,2,0)),"",VLOOKUP($A$10,[3]POA!$A$2:$D$25,2,0)),""))</f>
        <v/>
      </c>
      <c r="H332" s="520" t="str">
        <f t="shared" si="25"/>
        <v/>
      </c>
      <c r="I332" s="498" t="str">
        <f>IF(OR(D332="",E332="",F332=""),"",IF(AND(H332&gt;0,H332&lt;=Experiencia1),[3]Puntajes!$D$4,IF(AND(H332&gt;Experiencia1,H332&lt;=Experiencia2),[3]Puntajes!$D$5,IF(AND(H332&gt;Experiencia2,H332&lt;=Experiencia3),[3]Puntajes!$D$6,IF(H332&gt;Experiencia3,[3]Puntajes!$D$7,0)))))</f>
        <v/>
      </c>
    </row>
    <row r="333" spans="3:9" ht="13.8">
      <c r="C333" s="518"/>
      <c r="D333" s="517" t="str">
        <f>IF(ISERROR(VLOOKUP(C333,'[3]Capacidad Financiera'!$B$12:$X$62720,2,0)),"",VLOOKUP(C333,'[3]Capacidad Financiera'!$B$12:$X$3580,2,0))</f>
        <v/>
      </c>
      <c r="E333" s="519" t="str">
        <f>IF(ISERROR(VLOOKUP(C333,'[3]Capacidad Financiera'!$B$12:$X$62720,3,0)),"",VLOOKUP(C333,'[3]Capacidad Financiera'!$B$12:$X$62720,3,0))</f>
        <v/>
      </c>
      <c r="F333" s="516"/>
      <c r="G333" s="516" t="str">
        <f>IF(OR(D333="",E333="",F333=""),"",IF(C333&lt;&gt;"",IF(ISERROR(VLOOKUP($A$10,[3]POA!$A$2:$D$25,2,0)),"",VLOOKUP($A$10,[3]POA!$A$2:$D$25,2,0)),""))</f>
        <v/>
      </c>
      <c r="H333" s="520" t="str">
        <f t="shared" si="25"/>
        <v/>
      </c>
      <c r="I333" s="498" t="str">
        <f>IF(OR(D333="",E333="",F333=""),"",IF(AND(H333&gt;0,H333&lt;=Experiencia1),[3]Puntajes!$D$4,IF(AND(H333&gt;Experiencia1,H333&lt;=Experiencia2),[3]Puntajes!$D$5,IF(AND(H333&gt;Experiencia2,H333&lt;=Experiencia3),[3]Puntajes!$D$6,IF(H333&gt;Experiencia3,[3]Puntajes!$D$7,0)))))</f>
        <v/>
      </c>
    </row>
    <row r="334" spans="3:9" ht="13.8">
      <c r="C334" s="518"/>
      <c r="D334" s="517" t="str">
        <f>IF(ISERROR(VLOOKUP(C334,'[3]Capacidad Financiera'!$B$12:$X$62720,2,0)),"",VLOOKUP(C334,'[3]Capacidad Financiera'!$B$12:$X$3580,2,0))</f>
        <v/>
      </c>
      <c r="E334" s="519" t="str">
        <f>IF(ISERROR(VLOOKUP(C334,'[3]Capacidad Financiera'!$B$12:$X$62720,3,0)),"",VLOOKUP(C334,'[3]Capacidad Financiera'!$B$12:$X$62720,3,0))</f>
        <v/>
      </c>
      <c r="F334" s="516"/>
      <c r="G334" s="516" t="str">
        <f>IF(OR(D334="",E334="",F334=""),"",IF(C334&lt;&gt;"",IF(ISERROR(VLOOKUP($A$10,[3]POA!$A$2:$D$25,2,0)),"",VLOOKUP($A$10,[3]POA!$A$2:$D$25,2,0)),""))</f>
        <v/>
      </c>
      <c r="H334" s="520" t="str">
        <f t="shared" si="25"/>
        <v/>
      </c>
      <c r="I334" s="498" t="str">
        <f>IF(OR(D334="",E334="",F334=""),"",IF(AND(H334&gt;0,H334&lt;=Experiencia1),[3]Puntajes!$D$4,IF(AND(H334&gt;Experiencia1,H334&lt;=Experiencia2),[3]Puntajes!$D$5,IF(AND(H334&gt;Experiencia2,H334&lt;=Experiencia3),[3]Puntajes!$D$6,IF(H334&gt;Experiencia3,[3]Puntajes!$D$7,0)))))</f>
        <v/>
      </c>
    </row>
    <row r="335" spans="3:9" ht="13.8">
      <c r="C335" s="518"/>
      <c r="D335" s="517" t="str">
        <f>IF(ISERROR(VLOOKUP(C335,'[3]Capacidad Financiera'!$B$12:$X$62720,2,0)),"",VLOOKUP(C335,'[3]Capacidad Financiera'!$B$12:$X$3580,2,0))</f>
        <v/>
      </c>
      <c r="E335" s="519" t="str">
        <f>IF(ISERROR(VLOOKUP(C335,'[3]Capacidad Financiera'!$B$12:$X$62720,3,0)),"",VLOOKUP(C335,'[3]Capacidad Financiera'!$B$12:$X$62720,3,0))</f>
        <v/>
      </c>
      <c r="F335" s="516"/>
      <c r="G335" s="516" t="str">
        <f>IF(OR(D335="",E335="",F335=""),"",IF(C335&lt;&gt;"",IF(ISERROR(VLOOKUP($A$10,[3]POA!$A$2:$D$25,2,0)),"",VLOOKUP($A$10,[3]POA!$A$2:$D$25,2,0)),""))</f>
        <v/>
      </c>
      <c r="H335" s="520" t="str">
        <f t="shared" si="25"/>
        <v/>
      </c>
      <c r="I335" s="498" t="str">
        <f>IF(OR(D335="",E335="",F335=""),"",IF(AND(H335&gt;0,H335&lt;=Experiencia1),[3]Puntajes!$D$4,IF(AND(H335&gt;Experiencia1,H335&lt;=Experiencia2),[3]Puntajes!$D$5,IF(AND(H335&gt;Experiencia2,H335&lt;=Experiencia3),[3]Puntajes!$D$6,IF(H335&gt;Experiencia3,[3]Puntajes!$D$7,0)))))</f>
        <v/>
      </c>
    </row>
    <row r="336" spans="3:9" ht="13.8">
      <c r="C336" s="518"/>
      <c r="D336" s="517" t="str">
        <f>IF(ISERROR(VLOOKUP(C336,'[3]Capacidad Financiera'!$B$12:$X$62720,2,0)),"",VLOOKUP(C336,'[3]Capacidad Financiera'!$B$12:$X$3580,2,0))</f>
        <v/>
      </c>
      <c r="E336" s="519" t="str">
        <f>IF(ISERROR(VLOOKUP(C336,'[3]Capacidad Financiera'!$B$12:$X$62720,3,0)),"",VLOOKUP(C336,'[3]Capacidad Financiera'!$B$12:$X$62720,3,0))</f>
        <v/>
      </c>
      <c r="F336" s="516"/>
      <c r="G336" s="516" t="str">
        <f>IF(OR(D336="",E336="",F336=""),"",IF(C336&lt;&gt;"",IF(ISERROR(VLOOKUP($A$10,[3]POA!$A$2:$D$25,2,0)),"",VLOOKUP($A$10,[3]POA!$A$2:$D$25,2,0)),""))</f>
        <v/>
      </c>
      <c r="H336" s="520" t="str">
        <f t="shared" si="25"/>
        <v/>
      </c>
      <c r="I336" s="498" t="str">
        <f>IF(OR(D336="",E336="",F336=""),"",IF(AND(H336&gt;0,H336&lt;=Experiencia1),[3]Puntajes!$D$4,IF(AND(H336&gt;Experiencia1,H336&lt;=Experiencia2),[3]Puntajes!$D$5,IF(AND(H336&gt;Experiencia2,H336&lt;=Experiencia3),[3]Puntajes!$D$6,IF(H336&gt;Experiencia3,[3]Puntajes!$D$7,0)))))</f>
        <v/>
      </c>
    </row>
    <row r="337" spans="3:9" ht="13.8">
      <c r="C337" s="518"/>
      <c r="D337" s="517" t="str">
        <f>IF(ISERROR(VLOOKUP(C337,'[3]Capacidad Financiera'!$B$12:$X$62720,2,0)),"",VLOOKUP(C337,'[3]Capacidad Financiera'!$B$12:$X$3580,2,0))</f>
        <v/>
      </c>
      <c r="E337" s="519" t="str">
        <f>IF(ISERROR(VLOOKUP(C337,'[3]Capacidad Financiera'!$B$12:$X$62720,3,0)),"",VLOOKUP(C337,'[3]Capacidad Financiera'!$B$12:$X$62720,3,0))</f>
        <v/>
      </c>
      <c r="F337" s="516"/>
      <c r="G337" s="516" t="str">
        <f>IF(OR(D337="",E337="",F337=""),"",IF(C337&lt;&gt;"",IF(ISERROR(VLOOKUP($A$10,[3]POA!$A$2:$D$25,2,0)),"",VLOOKUP($A$10,[3]POA!$A$2:$D$25,2,0)),""))</f>
        <v/>
      </c>
      <c r="H337" s="520" t="str">
        <f t="shared" si="25"/>
        <v/>
      </c>
      <c r="I337" s="498" t="str">
        <f>IF(OR(D337="",E337="",F337=""),"",IF(AND(H337&gt;0,H337&lt;=Experiencia1),[3]Puntajes!$D$4,IF(AND(H337&gt;Experiencia1,H337&lt;=Experiencia2),[3]Puntajes!$D$5,IF(AND(H337&gt;Experiencia2,H337&lt;=Experiencia3),[3]Puntajes!$D$6,IF(H337&gt;Experiencia3,[3]Puntajes!$D$7,0)))))</f>
        <v/>
      </c>
    </row>
    <row r="338" spans="3:9" ht="13.8">
      <c r="C338" s="518"/>
      <c r="D338" s="517" t="str">
        <f>IF(ISERROR(VLOOKUP(C338,'[3]Capacidad Financiera'!$B$12:$X$62720,2,0)),"",VLOOKUP(C338,'[3]Capacidad Financiera'!$B$12:$X$3580,2,0))</f>
        <v/>
      </c>
      <c r="E338" s="519" t="str">
        <f>IF(ISERROR(VLOOKUP(C338,'[3]Capacidad Financiera'!$B$12:$X$62720,3,0)),"",VLOOKUP(C338,'[3]Capacidad Financiera'!$B$12:$X$62720,3,0))</f>
        <v/>
      </c>
      <c r="F338" s="516"/>
      <c r="G338" s="516" t="str">
        <f>IF(OR(D338="",E338="",F338=""),"",IF(C338&lt;&gt;"",IF(ISERROR(VLOOKUP($A$10,[3]POA!$A$2:$D$25,2,0)),"",VLOOKUP($A$10,[3]POA!$A$2:$D$25,2,0)),""))</f>
        <v/>
      </c>
      <c r="H338" s="520" t="str">
        <f t="shared" si="25"/>
        <v/>
      </c>
      <c r="I338" s="498" t="str">
        <f>IF(OR(D338="",E338="",F338=""),"",IF(AND(H338&gt;0,H338&lt;=Experiencia1),[3]Puntajes!$D$4,IF(AND(H338&gt;Experiencia1,H338&lt;=Experiencia2),[3]Puntajes!$D$5,IF(AND(H338&gt;Experiencia2,H338&lt;=Experiencia3),[3]Puntajes!$D$6,IF(H338&gt;Experiencia3,[3]Puntajes!$D$7,0)))))</f>
        <v/>
      </c>
    </row>
    <row r="339" spans="3:9" ht="14.4" thickBot="1">
      <c r="C339" s="521"/>
      <c r="D339" s="522" t="str">
        <f>IF(ISERROR(VLOOKUP(C339,'[3]Capacidad Financiera'!$B$12:$X$62720,2,0)),"",VLOOKUP(C339,'[3]Capacidad Financiera'!$B$12:$X$3580,2,0))</f>
        <v/>
      </c>
      <c r="E339" s="523" t="str">
        <f>IF(ISERROR(VLOOKUP(C339,'[3]Capacidad Financiera'!$B$12:$X$62720,3,0)),"",VLOOKUP(C339,'[3]Capacidad Financiera'!$B$12:$X$62720,3,0))</f>
        <v/>
      </c>
      <c r="F339" s="531"/>
      <c r="G339" s="531" t="str">
        <f>IF(OR(D339="",E339="",F339=""),"",IF(C339&lt;&gt;"",IF(ISERROR(VLOOKUP($A$10,[3]POA!$A$2:$D$25,2,0)),"",VLOOKUP($A$10,[3]POA!$A$2:$D$25,2,0)),""))</f>
        <v/>
      </c>
      <c r="H339" s="524" t="str">
        <f t="shared" si="25"/>
        <v/>
      </c>
      <c r="I339" s="502" t="str">
        <f>IF(OR(D339="",E339="",F339=""),"",IF(AND(H339&gt;0,H339&lt;=Experiencia1),[3]Puntajes!$D$4,IF(AND(H339&gt;Experiencia1,H339&lt;=Experiencia2),[3]Puntajes!$D$5,IF(AND(H339&gt;Experiencia2,H339&lt;=Experiencia3),[3]Puntajes!$D$6,IF(H339&gt;Experiencia3,[3]Puntajes!$D$7,0)))))</f>
        <v/>
      </c>
    </row>
    <row r="340" spans="3:9" ht="13.8">
      <c r="C340" s="525"/>
      <c r="D340" s="526" t="str">
        <f>IF(ISERROR(VLOOKUP(C340,'[3]Capacidad Financiera'!$B$12:$X$62720,2,0)),"",VLOOKUP(C340,'[3]Capacidad Financiera'!$B$12:$X$3580,2,0))</f>
        <v/>
      </c>
      <c r="E340" s="527" t="str">
        <f>IF(ISERROR(VLOOKUP(C340,'[3]Capacidad Financiera'!$B$12:$X$62720,3,0)),"",VLOOKUP(C340,'[3]Capacidad Financiera'!$B$12:$X$62720,3,0))</f>
        <v/>
      </c>
      <c r="F340" s="528"/>
      <c r="G340" s="528" t="str">
        <f>IF(OR(D340="",E340="",F340=""),"",IF(C341="",IF(C340&lt;&gt;"",IF(ISERROR(VLOOKUP($A$10,[3]POA!$A$2:$D$25,2,0)),"",VLOOKUP($A$10,[3]POA!$A$2:$D$25,2,0)),""),""))</f>
        <v/>
      </c>
      <c r="H340" s="529" t="str">
        <f>IF(OR(D340="",E340="",F340=""),"",IF(C341="",IF(C340&lt;&gt;"",F340/G340,""),""))</f>
        <v/>
      </c>
      <c r="I340" s="530" t="str">
        <f>IF(C341="",IF(F340="","",IF(AND(H340&gt;0,H340&lt;=Experiencia1),[3]Puntajes!$D$4,IF(AND(H340&gt;Experiencia1,H340&lt;=Experiencia2),[3]Puntajes!$D$5,IF(AND(H340&gt;Experiencia2,H340&lt;=Experiencia3),[3]Puntajes!$D$6,IF(H340&gt;Experiencia3,[3]Puntajes!$D$7,0))))),"")</f>
        <v/>
      </c>
    </row>
    <row r="341" spans="3:9" ht="13.8">
      <c r="C341" s="518"/>
      <c r="D341" s="517" t="str">
        <f>IF(ISERROR(VLOOKUP(C341,'[3]Capacidad Financiera'!$B$12:$X$62720,2,0)),"",VLOOKUP(C341,'[3]Capacidad Financiera'!$B$12:$X$3580,2,0))</f>
        <v/>
      </c>
      <c r="E341" s="519" t="str">
        <f>IF(ISERROR(VLOOKUP(C341,'[3]Capacidad Financiera'!$B$12:$X$62720,3,0)),"",VLOOKUP(C341,'[3]Capacidad Financiera'!$B$12:$X$62720,3,0))</f>
        <v/>
      </c>
      <c r="F341" s="516"/>
      <c r="G341" s="516" t="str">
        <f>IF(OR(D341="",E341="",F341=""),"",IF(C341&lt;&gt;"",IF(ISERROR(VLOOKUP($A$10,[3]POA!$A$2:$D$25,2,0)),"",VLOOKUP($A$10,[3]POA!$A$2:$D$25,2,0)),""))</f>
        <v/>
      </c>
      <c r="H341" s="520" t="str">
        <f>IF(OR(D341="",E341="",F341=""),"",IF(C341&lt;&gt;"",F341/(G341*E341),""))</f>
        <v/>
      </c>
      <c r="I341" s="498" t="str">
        <f>IF(OR(D341="",E341="",F341=""),"",IF(AND(H341&gt;0,H341&lt;=Experiencia1),[3]Puntajes!$D$4,IF(AND(H341&gt;Experiencia1,H341&lt;=Experiencia2),[3]Puntajes!$D$5,IF(AND(H341&gt;Experiencia2,H341&lt;=Experiencia3),[3]Puntajes!$D$6,IF(H341&gt;Experiencia3,[3]Puntajes!$D$7,0)))))</f>
        <v/>
      </c>
    </row>
    <row r="342" spans="3:9" ht="13.8">
      <c r="C342" s="518"/>
      <c r="D342" s="517" t="str">
        <f>IF(ISERROR(VLOOKUP(C342,'[3]Capacidad Financiera'!$B$12:$X$62720,2,0)),"",VLOOKUP(C342,'[3]Capacidad Financiera'!$B$12:$X$3580,2,0))</f>
        <v/>
      </c>
      <c r="E342" s="519" t="str">
        <f>IF(ISERROR(VLOOKUP(C342,'[3]Capacidad Financiera'!$B$12:$X$62720,3,0)),"",VLOOKUP(C342,'[3]Capacidad Financiera'!$B$12:$X$62720,3,0))</f>
        <v/>
      </c>
      <c r="F342" s="516"/>
      <c r="G342" s="516" t="str">
        <f>IF(OR(D342="",E342="",F342=""),"",IF(C342&lt;&gt;"",IF(ISERROR(VLOOKUP($A$10,[3]POA!$A$2:$D$25,2,0)),"",VLOOKUP($A$10,[3]POA!$A$2:$D$25,2,0)),""))</f>
        <v/>
      </c>
      <c r="H342" s="520" t="str">
        <f t="shared" ref="H342:H350" si="26">IF(OR(D342="",E342="",F342=""),"",IF(C342&lt;&gt;"",F342/(G342*E342),""))</f>
        <v/>
      </c>
      <c r="I342" s="498" t="str">
        <f>IF(OR(D342="",E342="",F342=""),"",IF(AND(H342&gt;0,H342&lt;=Experiencia1),[3]Puntajes!$D$4,IF(AND(H342&gt;Experiencia1,H342&lt;=Experiencia2),[3]Puntajes!$D$5,IF(AND(H342&gt;Experiencia2,H342&lt;=Experiencia3),[3]Puntajes!$D$6,IF(H342&gt;Experiencia3,[3]Puntajes!$D$7,0)))))</f>
        <v/>
      </c>
    </row>
    <row r="343" spans="3:9" ht="13.8">
      <c r="C343" s="518"/>
      <c r="D343" s="517" t="str">
        <f>IF(ISERROR(VLOOKUP(C343,'[3]Capacidad Financiera'!$B$12:$X$62720,2,0)),"",VLOOKUP(C343,'[3]Capacidad Financiera'!$B$12:$X$3580,2,0))</f>
        <v/>
      </c>
      <c r="E343" s="519" t="str">
        <f>IF(ISERROR(VLOOKUP(C343,'[3]Capacidad Financiera'!$B$12:$X$62720,3,0)),"",VLOOKUP(C343,'[3]Capacidad Financiera'!$B$12:$X$62720,3,0))</f>
        <v/>
      </c>
      <c r="F343" s="516"/>
      <c r="G343" s="516" t="str">
        <f>IF(OR(D343="",E343="",F343=""),"",IF(C343&lt;&gt;"",IF(ISERROR(VLOOKUP($A$10,[3]POA!$A$2:$D$25,2,0)),"",VLOOKUP($A$10,[3]POA!$A$2:$D$25,2,0)),""))</f>
        <v/>
      </c>
      <c r="H343" s="520" t="str">
        <f t="shared" si="26"/>
        <v/>
      </c>
      <c r="I343" s="498" t="str">
        <f>IF(OR(D343="",E343="",F343=""),"",IF(AND(H343&gt;0,H343&lt;=Experiencia1),[3]Puntajes!$D$4,IF(AND(H343&gt;Experiencia1,H343&lt;=Experiencia2),[3]Puntajes!$D$5,IF(AND(H343&gt;Experiencia2,H343&lt;=Experiencia3),[3]Puntajes!$D$6,IF(H343&gt;Experiencia3,[3]Puntajes!$D$7,0)))))</f>
        <v/>
      </c>
    </row>
    <row r="344" spans="3:9" ht="13.8">
      <c r="C344" s="518"/>
      <c r="D344" s="517" t="str">
        <f>IF(ISERROR(VLOOKUP(C344,'[3]Capacidad Financiera'!$B$12:$X$62720,2,0)),"",VLOOKUP(C344,'[3]Capacidad Financiera'!$B$12:$X$3580,2,0))</f>
        <v/>
      </c>
      <c r="E344" s="519" t="str">
        <f>IF(ISERROR(VLOOKUP(C344,'[3]Capacidad Financiera'!$B$12:$X$62720,3,0)),"",VLOOKUP(C344,'[3]Capacidad Financiera'!$B$12:$X$62720,3,0))</f>
        <v/>
      </c>
      <c r="F344" s="516"/>
      <c r="G344" s="516" t="str">
        <f>IF(OR(D344="",E344="",F344=""),"",IF(C344&lt;&gt;"",IF(ISERROR(VLOOKUP($A$10,[3]POA!$A$2:$D$25,2,0)),"",VLOOKUP($A$10,[3]POA!$A$2:$D$25,2,0)),""))</f>
        <v/>
      </c>
      <c r="H344" s="520" t="str">
        <f t="shared" si="26"/>
        <v/>
      </c>
      <c r="I344" s="498" t="str">
        <f>IF(OR(D344="",E344="",F344=""),"",IF(AND(H344&gt;0,H344&lt;=Experiencia1),[3]Puntajes!$D$4,IF(AND(H344&gt;Experiencia1,H344&lt;=Experiencia2),[3]Puntajes!$D$5,IF(AND(H344&gt;Experiencia2,H344&lt;=Experiencia3),[3]Puntajes!$D$6,IF(H344&gt;Experiencia3,[3]Puntajes!$D$7,0)))))</f>
        <v/>
      </c>
    </row>
    <row r="345" spans="3:9" ht="13.8">
      <c r="C345" s="518"/>
      <c r="D345" s="517" t="str">
        <f>IF(ISERROR(VLOOKUP(C345,'[3]Capacidad Financiera'!$B$12:$X$62720,2,0)),"",VLOOKUP(C345,'[3]Capacidad Financiera'!$B$12:$X$3580,2,0))</f>
        <v/>
      </c>
      <c r="E345" s="519" t="str">
        <f>IF(ISERROR(VLOOKUP(C345,'[3]Capacidad Financiera'!$B$12:$X$62720,3,0)),"",VLOOKUP(C345,'[3]Capacidad Financiera'!$B$12:$X$62720,3,0))</f>
        <v/>
      </c>
      <c r="F345" s="516"/>
      <c r="G345" s="516" t="str">
        <f>IF(OR(D345="",E345="",F345=""),"",IF(C345&lt;&gt;"",IF(ISERROR(VLOOKUP($A$10,[3]POA!$A$2:$D$25,2,0)),"",VLOOKUP($A$10,[3]POA!$A$2:$D$25,2,0)),""))</f>
        <v/>
      </c>
      <c r="H345" s="520" t="str">
        <f t="shared" si="26"/>
        <v/>
      </c>
      <c r="I345" s="498" t="str">
        <f>IF(OR(D345="",E345="",F345=""),"",IF(AND(H345&gt;0,H345&lt;=Experiencia1),[3]Puntajes!$D$4,IF(AND(H345&gt;Experiencia1,H345&lt;=Experiencia2),[3]Puntajes!$D$5,IF(AND(H345&gt;Experiencia2,H345&lt;=Experiencia3),[3]Puntajes!$D$6,IF(H345&gt;Experiencia3,[3]Puntajes!$D$7,0)))))</f>
        <v/>
      </c>
    </row>
    <row r="346" spans="3:9" ht="13.8">
      <c r="C346" s="518"/>
      <c r="D346" s="517" t="str">
        <f>IF(ISERROR(VLOOKUP(C346,'[3]Capacidad Financiera'!$B$12:$X$62720,2,0)),"",VLOOKUP(C346,'[3]Capacidad Financiera'!$B$12:$X$3580,2,0))</f>
        <v/>
      </c>
      <c r="E346" s="519" t="str">
        <f>IF(ISERROR(VLOOKUP(C346,'[3]Capacidad Financiera'!$B$12:$X$62720,3,0)),"",VLOOKUP(C346,'[3]Capacidad Financiera'!$B$12:$X$62720,3,0))</f>
        <v/>
      </c>
      <c r="F346" s="516"/>
      <c r="G346" s="516" t="str">
        <f>IF(OR(D346="",E346="",F346=""),"",IF(C346&lt;&gt;"",IF(ISERROR(VLOOKUP($A$10,[3]POA!$A$2:$D$25,2,0)),"",VLOOKUP($A$10,[3]POA!$A$2:$D$25,2,0)),""))</f>
        <v/>
      </c>
      <c r="H346" s="520" t="str">
        <f t="shared" si="26"/>
        <v/>
      </c>
      <c r="I346" s="498" t="str">
        <f>IF(OR(D346="",E346="",F346=""),"",IF(AND(H346&gt;0,H346&lt;=Experiencia1),[3]Puntajes!$D$4,IF(AND(H346&gt;Experiencia1,H346&lt;=Experiencia2),[3]Puntajes!$D$5,IF(AND(H346&gt;Experiencia2,H346&lt;=Experiencia3),[3]Puntajes!$D$6,IF(H346&gt;Experiencia3,[3]Puntajes!$D$7,0)))))</f>
        <v/>
      </c>
    </row>
    <row r="347" spans="3:9" ht="13.8">
      <c r="C347" s="518"/>
      <c r="D347" s="517" t="str">
        <f>IF(ISERROR(VLOOKUP(C347,'[3]Capacidad Financiera'!$B$12:$X$62720,2,0)),"",VLOOKUP(C347,'[3]Capacidad Financiera'!$B$12:$X$3580,2,0))</f>
        <v/>
      </c>
      <c r="E347" s="519" t="str">
        <f>IF(ISERROR(VLOOKUP(C347,'[3]Capacidad Financiera'!$B$12:$X$62720,3,0)),"",VLOOKUP(C347,'[3]Capacidad Financiera'!$B$12:$X$62720,3,0))</f>
        <v/>
      </c>
      <c r="F347" s="516"/>
      <c r="G347" s="516" t="str">
        <f>IF(OR(D347="",E347="",F347=""),"",IF(C347&lt;&gt;"",IF(ISERROR(VLOOKUP($A$10,[3]POA!$A$2:$D$25,2,0)),"",VLOOKUP($A$10,[3]POA!$A$2:$D$25,2,0)),""))</f>
        <v/>
      </c>
      <c r="H347" s="520" t="str">
        <f t="shared" si="26"/>
        <v/>
      </c>
      <c r="I347" s="498" t="str">
        <f>IF(OR(D347="",E347="",F347=""),"",IF(AND(H347&gt;0,H347&lt;=Experiencia1),[3]Puntajes!$D$4,IF(AND(H347&gt;Experiencia1,H347&lt;=Experiencia2),[3]Puntajes!$D$5,IF(AND(H347&gt;Experiencia2,H347&lt;=Experiencia3),[3]Puntajes!$D$6,IF(H347&gt;Experiencia3,[3]Puntajes!$D$7,0)))))</f>
        <v/>
      </c>
    </row>
    <row r="348" spans="3:9" ht="13.8">
      <c r="C348" s="518"/>
      <c r="D348" s="517" t="str">
        <f>IF(ISERROR(VLOOKUP(C348,'[3]Capacidad Financiera'!$B$12:$X$62720,2,0)),"",VLOOKUP(C348,'[3]Capacidad Financiera'!$B$12:$X$3580,2,0))</f>
        <v/>
      </c>
      <c r="E348" s="519" t="str">
        <f>IF(ISERROR(VLOOKUP(C348,'[3]Capacidad Financiera'!$B$12:$X$62720,3,0)),"",VLOOKUP(C348,'[3]Capacidad Financiera'!$B$12:$X$62720,3,0))</f>
        <v/>
      </c>
      <c r="F348" s="516"/>
      <c r="G348" s="516" t="str">
        <f>IF(OR(D348="",E348="",F348=""),"",IF(C348&lt;&gt;"",IF(ISERROR(VLOOKUP($A$10,[3]POA!$A$2:$D$25,2,0)),"",VLOOKUP($A$10,[3]POA!$A$2:$D$25,2,0)),""))</f>
        <v/>
      </c>
      <c r="H348" s="520" t="str">
        <f t="shared" si="26"/>
        <v/>
      </c>
      <c r="I348" s="498" t="str">
        <f>IF(OR(D348="",E348="",F348=""),"",IF(AND(H348&gt;0,H348&lt;=Experiencia1),[3]Puntajes!$D$4,IF(AND(H348&gt;Experiencia1,H348&lt;=Experiencia2),[3]Puntajes!$D$5,IF(AND(H348&gt;Experiencia2,H348&lt;=Experiencia3),[3]Puntajes!$D$6,IF(H348&gt;Experiencia3,[3]Puntajes!$D$7,0)))))</f>
        <v/>
      </c>
    </row>
    <row r="349" spans="3:9" ht="13.8">
      <c r="C349" s="518"/>
      <c r="D349" s="517" t="str">
        <f>IF(ISERROR(VLOOKUP(C349,'[3]Capacidad Financiera'!$B$12:$X$62720,2,0)),"",VLOOKUP(C349,'[3]Capacidad Financiera'!$B$12:$X$3580,2,0))</f>
        <v/>
      </c>
      <c r="E349" s="519" t="str">
        <f>IF(ISERROR(VLOOKUP(C349,'[3]Capacidad Financiera'!$B$12:$X$62720,3,0)),"",VLOOKUP(C349,'[3]Capacidad Financiera'!$B$12:$X$62720,3,0))</f>
        <v/>
      </c>
      <c r="F349" s="516"/>
      <c r="G349" s="516" t="str">
        <f>IF(OR(D349="",E349="",F349=""),"",IF(C349&lt;&gt;"",IF(ISERROR(VLOOKUP($A$10,[3]POA!$A$2:$D$25,2,0)),"",VLOOKUP($A$10,[3]POA!$A$2:$D$25,2,0)),""))</f>
        <v/>
      </c>
      <c r="H349" s="520" t="str">
        <f t="shared" si="26"/>
        <v/>
      </c>
      <c r="I349" s="498" t="str">
        <f>IF(OR(D349="",E349="",F349=""),"",IF(AND(H349&gt;0,H349&lt;=Experiencia1),[3]Puntajes!$D$4,IF(AND(H349&gt;Experiencia1,H349&lt;=Experiencia2),[3]Puntajes!$D$5,IF(AND(H349&gt;Experiencia2,H349&lt;=Experiencia3),[3]Puntajes!$D$6,IF(H349&gt;Experiencia3,[3]Puntajes!$D$7,0)))))</f>
        <v/>
      </c>
    </row>
    <row r="350" spans="3:9" ht="14.4" thickBot="1">
      <c r="C350" s="521"/>
      <c r="D350" s="522" t="str">
        <f>IF(ISERROR(VLOOKUP(C350,'[3]Capacidad Financiera'!$B$12:$X$62720,2,0)),"",VLOOKUP(C350,'[3]Capacidad Financiera'!$B$12:$X$3580,2,0))</f>
        <v/>
      </c>
      <c r="E350" s="523" t="str">
        <f>IF(ISERROR(VLOOKUP(C350,'[3]Capacidad Financiera'!$B$12:$X$62720,3,0)),"",VLOOKUP(C350,'[3]Capacidad Financiera'!$B$12:$X$62720,3,0))</f>
        <v/>
      </c>
      <c r="F350" s="531"/>
      <c r="G350" s="531" t="str">
        <f>IF(OR(D350="",E350="",F350=""),"",IF(C350&lt;&gt;"",IF(ISERROR(VLOOKUP($A$10,[3]POA!$A$2:$D$25,2,0)),"",VLOOKUP($A$10,[3]POA!$A$2:$D$25,2,0)),""))</f>
        <v/>
      </c>
      <c r="H350" s="524" t="str">
        <f t="shared" si="26"/>
        <v/>
      </c>
      <c r="I350" s="502" t="str">
        <f>IF(OR(D350="",E350="",F350=""),"",IF(AND(H350&gt;0,H350&lt;=Experiencia1),[3]Puntajes!$D$4,IF(AND(H350&gt;Experiencia1,H350&lt;=Experiencia2),[3]Puntajes!$D$5,IF(AND(H350&gt;Experiencia2,H350&lt;=Experiencia3),[3]Puntajes!$D$6,IF(H350&gt;Experiencia3,[3]Puntajes!$D$7,0)))))</f>
        <v/>
      </c>
    </row>
    <row r="351" spans="3:9" ht="13.8">
      <c r="C351" s="525"/>
      <c r="D351" s="526" t="str">
        <f>IF(ISERROR(VLOOKUP(C351,'[3]Capacidad Financiera'!$B$12:$X$62720,2,0)),"",VLOOKUP(C351,'[3]Capacidad Financiera'!$B$12:$X$3580,2,0))</f>
        <v/>
      </c>
      <c r="E351" s="527" t="str">
        <f>IF(ISERROR(VLOOKUP(C351,'[3]Capacidad Financiera'!$B$12:$X$62720,3,0)),"",VLOOKUP(C351,'[3]Capacidad Financiera'!$B$12:$X$62720,3,0))</f>
        <v/>
      </c>
      <c r="F351" s="528"/>
      <c r="G351" s="528" t="str">
        <f>IF(OR(D351="",E351="",F351=""),"",IF(C352="",IF(C351&lt;&gt;"",IF(ISERROR(VLOOKUP($A$10,[3]POA!$A$2:$D$25,2,0)),"",VLOOKUP($A$10,[3]POA!$A$2:$D$25,2,0)),""),""))</f>
        <v/>
      </c>
      <c r="H351" s="529" t="str">
        <f>IF(OR(D351="",E351="",F351=""),"",IF(C352="",IF(C351&lt;&gt;"",F351/G351,""),""))</f>
        <v/>
      </c>
      <c r="I351" s="530" t="str">
        <f>IF(C352="",IF(F351="","",IF(AND(H351&gt;0,H351&lt;=Experiencia1),[3]Puntajes!$D$4,IF(AND(H351&gt;Experiencia1,H351&lt;=Experiencia2),[3]Puntajes!$D$5,IF(AND(H351&gt;Experiencia2,H351&lt;=Experiencia3),[3]Puntajes!$D$6,IF(H351&gt;Experiencia3,[3]Puntajes!$D$7,0))))),"")</f>
        <v/>
      </c>
    </row>
    <row r="352" spans="3:9" ht="13.8">
      <c r="C352" s="518"/>
      <c r="D352" s="517" t="str">
        <f>IF(ISERROR(VLOOKUP(C352,'[3]Capacidad Financiera'!$B$12:$X$62720,2,0)),"",VLOOKUP(C352,'[3]Capacidad Financiera'!$B$12:$X$3580,2,0))</f>
        <v/>
      </c>
      <c r="E352" s="519" t="str">
        <f>IF(ISERROR(VLOOKUP(C352,'[3]Capacidad Financiera'!$B$12:$X$62720,3,0)),"",VLOOKUP(C352,'[3]Capacidad Financiera'!$B$12:$X$62720,3,0))</f>
        <v/>
      </c>
      <c r="F352" s="516"/>
      <c r="G352" s="516" t="str">
        <f>IF(OR(D352="",E352="",F352=""),"",IF(C352&lt;&gt;"",IF(ISERROR(VLOOKUP($A$10,[3]POA!$A$2:$D$25,2,0)),"",VLOOKUP($A$10,[3]POA!$A$2:$D$25,2,0)),""))</f>
        <v/>
      </c>
      <c r="H352" s="520" t="str">
        <f>IF(OR(D352="",E352="",F352=""),"",IF(C352&lt;&gt;"",F352/(G352*E352),""))</f>
        <v/>
      </c>
      <c r="I352" s="498" t="str">
        <f>IF(OR(D352="",E352="",F352=""),"",IF(AND(H352&gt;0,H352&lt;=Experiencia1),[3]Puntajes!$D$4,IF(AND(H352&gt;Experiencia1,H352&lt;=Experiencia2),[3]Puntajes!$D$5,IF(AND(H352&gt;Experiencia2,H352&lt;=Experiencia3),[3]Puntajes!$D$6,IF(H352&gt;Experiencia3,[3]Puntajes!$D$7,0)))))</f>
        <v/>
      </c>
    </row>
    <row r="353" spans="3:9" ht="13.8">
      <c r="C353" s="518"/>
      <c r="D353" s="517" t="str">
        <f>IF(ISERROR(VLOOKUP(C353,'[3]Capacidad Financiera'!$B$12:$X$62720,2,0)),"",VLOOKUP(C353,'[3]Capacidad Financiera'!$B$12:$X$3580,2,0))</f>
        <v/>
      </c>
      <c r="E353" s="519" t="str">
        <f>IF(ISERROR(VLOOKUP(C353,'[3]Capacidad Financiera'!$B$12:$X$62720,3,0)),"",VLOOKUP(C353,'[3]Capacidad Financiera'!$B$12:$X$62720,3,0))</f>
        <v/>
      </c>
      <c r="F353" s="516"/>
      <c r="G353" s="516" t="str">
        <f>IF(OR(D353="",E353="",F353=""),"",IF(C353&lt;&gt;"",IF(ISERROR(VLOOKUP($A$10,[3]POA!$A$2:$D$25,2,0)),"",VLOOKUP($A$10,[3]POA!$A$2:$D$25,2,0)),""))</f>
        <v/>
      </c>
      <c r="H353" s="520" t="str">
        <f t="shared" ref="H353:H361" si="27">IF(OR(D353="",E353="",F353=""),"",IF(C353&lt;&gt;"",F353/(G353*E353),""))</f>
        <v/>
      </c>
      <c r="I353" s="498" t="str">
        <f>IF(OR(D353="",E353="",F353=""),"",IF(AND(H353&gt;0,H353&lt;=Experiencia1),[3]Puntajes!$D$4,IF(AND(H353&gt;Experiencia1,H353&lt;=Experiencia2),[3]Puntajes!$D$5,IF(AND(H353&gt;Experiencia2,H353&lt;=Experiencia3),[3]Puntajes!$D$6,IF(H353&gt;Experiencia3,[3]Puntajes!$D$7,0)))))</f>
        <v/>
      </c>
    </row>
    <row r="354" spans="3:9" ht="13.8">
      <c r="C354" s="518"/>
      <c r="D354" s="517" t="str">
        <f>IF(ISERROR(VLOOKUP(C354,'[3]Capacidad Financiera'!$B$12:$X$62720,2,0)),"",VLOOKUP(C354,'[3]Capacidad Financiera'!$B$12:$X$3580,2,0))</f>
        <v/>
      </c>
      <c r="E354" s="519" t="str">
        <f>IF(ISERROR(VLOOKUP(C354,'[3]Capacidad Financiera'!$B$12:$X$62720,3,0)),"",VLOOKUP(C354,'[3]Capacidad Financiera'!$B$12:$X$62720,3,0))</f>
        <v/>
      </c>
      <c r="F354" s="516"/>
      <c r="G354" s="516" t="str">
        <f>IF(OR(D354="",E354="",F354=""),"",IF(C354&lt;&gt;"",IF(ISERROR(VLOOKUP($A$10,[3]POA!$A$2:$D$25,2,0)),"",VLOOKUP($A$10,[3]POA!$A$2:$D$25,2,0)),""))</f>
        <v/>
      </c>
      <c r="H354" s="520" t="str">
        <f t="shared" si="27"/>
        <v/>
      </c>
      <c r="I354" s="498" t="str">
        <f>IF(OR(D354="",E354="",F354=""),"",IF(AND(H354&gt;0,H354&lt;=Experiencia1),[3]Puntajes!$D$4,IF(AND(H354&gt;Experiencia1,H354&lt;=Experiencia2),[3]Puntajes!$D$5,IF(AND(H354&gt;Experiencia2,H354&lt;=Experiencia3),[3]Puntajes!$D$6,IF(H354&gt;Experiencia3,[3]Puntajes!$D$7,0)))))</f>
        <v/>
      </c>
    </row>
    <row r="355" spans="3:9" ht="13.8">
      <c r="C355" s="518"/>
      <c r="D355" s="517" t="str">
        <f>IF(ISERROR(VLOOKUP(C355,'[3]Capacidad Financiera'!$B$12:$X$62720,2,0)),"",VLOOKUP(C355,'[3]Capacidad Financiera'!$B$12:$X$3580,2,0))</f>
        <v/>
      </c>
      <c r="E355" s="519" t="str">
        <f>IF(ISERROR(VLOOKUP(C355,'[3]Capacidad Financiera'!$B$12:$X$62720,3,0)),"",VLOOKUP(C355,'[3]Capacidad Financiera'!$B$12:$X$62720,3,0))</f>
        <v/>
      </c>
      <c r="F355" s="516"/>
      <c r="G355" s="516" t="str">
        <f>IF(OR(D355="",E355="",F355=""),"",IF(C355&lt;&gt;"",IF(ISERROR(VLOOKUP($A$10,[3]POA!$A$2:$D$25,2,0)),"",VLOOKUP($A$10,[3]POA!$A$2:$D$25,2,0)),""))</f>
        <v/>
      </c>
      <c r="H355" s="520" t="str">
        <f t="shared" si="27"/>
        <v/>
      </c>
      <c r="I355" s="498" t="str">
        <f>IF(OR(D355="",E355="",F355=""),"",IF(AND(H355&gt;0,H355&lt;=Experiencia1),[3]Puntajes!$D$4,IF(AND(H355&gt;Experiencia1,H355&lt;=Experiencia2),[3]Puntajes!$D$5,IF(AND(H355&gt;Experiencia2,H355&lt;=Experiencia3),[3]Puntajes!$D$6,IF(H355&gt;Experiencia3,[3]Puntajes!$D$7,0)))))</f>
        <v/>
      </c>
    </row>
    <row r="356" spans="3:9" ht="13.8">
      <c r="C356" s="518"/>
      <c r="D356" s="517" t="str">
        <f>IF(ISERROR(VLOOKUP(C356,'[3]Capacidad Financiera'!$B$12:$X$62720,2,0)),"",VLOOKUP(C356,'[3]Capacidad Financiera'!$B$12:$X$3580,2,0))</f>
        <v/>
      </c>
      <c r="E356" s="519" t="str">
        <f>IF(ISERROR(VLOOKUP(C356,'[3]Capacidad Financiera'!$B$12:$X$62720,3,0)),"",VLOOKUP(C356,'[3]Capacidad Financiera'!$B$12:$X$62720,3,0))</f>
        <v/>
      </c>
      <c r="F356" s="516"/>
      <c r="G356" s="516" t="str">
        <f>IF(OR(D356="",E356="",F356=""),"",IF(C356&lt;&gt;"",IF(ISERROR(VLOOKUP($A$10,[3]POA!$A$2:$D$25,2,0)),"",VLOOKUP($A$10,[3]POA!$A$2:$D$25,2,0)),""))</f>
        <v/>
      </c>
      <c r="H356" s="520" t="str">
        <f t="shared" si="27"/>
        <v/>
      </c>
      <c r="I356" s="498" t="str">
        <f>IF(OR(D356="",E356="",F356=""),"",IF(AND(H356&gt;0,H356&lt;=Experiencia1),[3]Puntajes!$D$4,IF(AND(H356&gt;Experiencia1,H356&lt;=Experiencia2),[3]Puntajes!$D$5,IF(AND(H356&gt;Experiencia2,H356&lt;=Experiencia3),[3]Puntajes!$D$6,IF(H356&gt;Experiencia3,[3]Puntajes!$D$7,0)))))</f>
        <v/>
      </c>
    </row>
    <row r="357" spans="3:9" ht="13.8">
      <c r="C357" s="518"/>
      <c r="D357" s="517" t="str">
        <f>IF(ISERROR(VLOOKUP(C357,'[3]Capacidad Financiera'!$B$12:$X$62720,2,0)),"",VLOOKUP(C357,'[3]Capacidad Financiera'!$B$12:$X$3580,2,0))</f>
        <v/>
      </c>
      <c r="E357" s="519" t="str">
        <f>IF(ISERROR(VLOOKUP(C357,'[3]Capacidad Financiera'!$B$12:$X$62720,3,0)),"",VLOOKUP(C357,'[3]Capacidad Financiera'!$B$12:$X$62720,3,0))</f>
        <v/>
      </c>
      <c r="F357" s="516"/>
      <c r="G357" s="516" t="str">
        <f>IF(OR(D357="",E357="",F357=""),"",IF(C357&lt;&gt;"",IF(ISERROR(VLOOKUP($A$10,[3]POA!$A$2:$D$25,2,0)),"",VLOOKUP($A$10,[3]POA!$A$2:$D$25,2,0)),""))</f>
        <v/>
      </c>
      <c r="H357" s="520" t="str">
        <f t="shared" si="27"/>
        <v/>
      </c>
      <c r="I357" s="498" t="str">
        <f>IF(OR(D357="",E357="",F357=""),"",IF(AND(H357&gt;0,H357&lt;=Experiencia1),[3]Puntajes!$D$4,IF(AND(H357&gt;Experiencia1,H357&lt;=Experiencia2),[3]Puntajes!$D$5,IF(AND(H357&gt;Experiencia2,H357&lt;=Experiencia3),[3]Puntajes!$D$6,IF(H357&gt;Experiencia3,[3]Puntajes!$D$7,0)))))</f>
        <v/>
      </c>
    </row>
    <row r="358" spans="3:9" ht="13.8">
      <c r="C358" s="518"/>
      <c r="D358" s="517" t="str">
        <f>IF(ISERROR(VLOOKUP(C358,'[3]Capacidad Financiera'!$B$12:$X$62720,2,0)),"",VLOOKUP(C358,'[3]Capacidad Financiera'!$B$12:$X$3580,2,0))</f>
        <v/>
      </c>
      <c r="E358" s="519" t="str">
        <f>IF(ISERROR(VLOOKUP(C358,'[3]Capacidad Financiera'!$B$12:$X$62720,3,0)),"",VLOOKUP(C358,'[3]Capacidad Financiera'!$B$12:$X$62720,3,0))</f>
        <v/>
      </c>
      <c r="F358" s="516"/>
      <c r="G358" s="516" t="str">
        <f>IF(OR(D358="",E358="",F358=""),"",IF(C358&lt;&gt;"",IF(ISERROR(VLOOKUP($A$10,[3]POA!$A$2:$D$25,2,0)),"",VLOOKUP($A$10,[3]POA!$A$2:$D$25,2,0)),""))</f>
        <v/>
      </c>
      <c r="H358" s="520" t="str">
        <f t="shared" si="27"/>
        <v/>
      </c>
      <c r="I358" s="498" t="str">
        <f>IF(OR(D358="",E358="",F358=""),"",IF(AND(H358&gt;0,H358&lt;=Experiencia1),[3]Puntajes!$D$4,IF(AND(H358&gt;Experiencia1,H358&lt;=Experiencia2),[3]Puntajes!$D$5,IF(AND(H358&gt;Experiencia2,H358&lt;=Experiencia3),[3]Puntajes!$D$6,IF(H358&gt;Experiencia3,[3]Puntajes!$D$7,0)))))</f>
        <v/>
      </c>
    </row>
    <row r="359" spans="3:9" ht="13.8">
      <c r="C359" s="518"/>
      <c r="D359" s="517" t="str">
        <f>IF(ISERROR(VLOOKUP(C359,'[3]Capacidad Financiera'!$B$12:$X$62720,2,0)),"",VLOOKUP(C359,'[3]Capacidad Financiera'!$B$12:$X$3580,2,0))</f>
        <v/>
      </c>
      <c r="E359" s="519" t="str">
        <f>IF(ISERROR(VLOOKUP(C359,'[3]Capacidad Financiera'!$B$12:$X$62720,3,0)),"",VLOOKUP(C359,'[3]Capacidad Financiera'!$B$12:$X$62720,3,0))</f>
        <v/>
      </c>
      <c r="F359" s="516"/>
      <c r="G359" s="516" t="str">
        <f>IF(OR(D359="",E359="",F359=""),"",IF(C359&lt;&gt;"",IF(ISERROR(VLOOKUP($A$10,[3]POA!$A$2:$D$25,2,0)),"",VLOOKUP($A$10,[3]POA!$A$2:$D$25,2,0)),""))</f>
        <v/>
      </c>
      <c r="H359" s="520" t="str">
        <f t="shared" si="27"/>
        <v/>
      </c>
      <c r="I359" s="498" t="str">
        <f>IF(OR(D359="",E359="",F359=""),"",IF(AND(H359&gt;0,H359&lt;=Experiencia1),[3]Puntajes!$D$4,IF(AND(H359&gt;Experiencia1,H359&lt;=Experiencia2),[3]Puntajes!$D$5,IF(AND(H359&gt;Experiencia2,H359&lt;=Experiencia3),[3]Puntajes!$D$6,IF(H359&gt;Experiencia3,[3]Puntajes!$D$7,0)))))</f>
        <v/>
      </c>
    </row>
    <row r="360" spans="3:9" ht="13.8">
      <c r="C360" s="518"/>
      <c r="D360" s="517" t="str">
        <f>IF(ISERROR(VLOOKUP(C360,'[3]Capacidad Financiera'!$B$12:$X$62720,2,0)),"",VLOOKUP(C360,'[3]Capacidad Financiera'!$B$12:$X$3580,2,0))</f>
        <v/>
      </c>
      <c r="E360" s="519" t="str">
        <f>IF(ISERROR(VLOOKUP(C360,'[3]Capacidad Financiera'!$B$12:$X$62720,3,0)),"",VLOOKUP(C360,'[3]Capacidad Financiera'!$B$12:$X$62720,3,0))</f>
        <v/>
      </c>
      <c r="F360" s="516"/>
      <c r="G360" s="516" t="str">
        <f>IF(OR(D360="",E360="",F360=""),"",IF(C360&lt;&gt;"",IF(ISERROR(VLOOKUP($A$10,[3]POA!$A$2:$D$25,2,0)),"",VLOOKUP($A$10,[3]POA!$A$2:$D$25,2,0)),""))</f>
        <v/>
      </c>
      <c r="H360" s="520" t="str">
        <f t="shared" si="27"/>
        <v/>
      </c>
      <c r="I360" s="498" t="str">
        <f>IF(OR(D360="",E360="",F360=""),"",IF(AND(H360&gt;0,H360&lt;=Experiencia1),[3]Puntajes!$D$4,IF(AND(H360&gt;Experiencia1,H360&lt;=Experiencia2),[3]Puntajes!$D$5,IF(AND(H360&gt;Experiencia2,H360&lt;=Experiencia3),[3]Puntajes!$D$6,IF(H360&gt;Experiencia3,[3]Puntajes!$D$7,0)))))</f>
        <v/>
      </c>
    </row>
    <row r="361" spans="3:9" ht="14.4" thickBot="1">
      <c r="C361" s="521"/>
      <c r="D361" s="522" t="str">
        <f>IF(ISERROR(VLOOKUP(C361,'[3]Capacidad Financiera'!$B$12:$X$62720,2,0)),"",VLOOKUP(C361,'[3]Capacidad Financiera'!$B$12:$X$3580,2,0))</f>
        <v/>
      </c>
      <c r="E361" s="523" t="str">
        <f>IF(ISERROR(VLOOKUP(C361,'[3]Capacidad Financiera'!$B$12:$X$62720,3,0)),"",VLOOKUP(C361,'[3]Capacidad Financiera'!$B$12:$X$62720,3,0))</f>
        <v/>
      </c>
      <c r="F361" s="531"/>
      <c r="G361" s="531" t="str">
        <f>IF(OR(D361="",E361="",F361=""),"",IF(C361&lt;&gt;"",IF(ISERROR(VLOOKUP($A$10,[3]POA!$A$2:$D$25,2,0)),"",VLOOKUP($A$10,[3]POA!$A$2:$D$25,2,0)),""))</f>
        <v/>
      </c>
      <c r="H361" s="524" t="str">
        <f t="shared" si="27"/>
        <v/>
      </c>
      <c r="I361" s="502" t="str">
        <f>IF(OR(D361="",E361="",F361=""),"",IF(AND(H361&gt;0,H361&lt;=Experiencia1),[3]Puntajes!$D$4,IF(AND(H361&gt;Experiencia1,H361&lt;=Experiencia2),[3]Puntajes!$D$5,IF(AND(H361&gt;Experiencia2,H361&lt;=Experiencia3),[3]Puntajes!$D$6,IF(H361&gt;Experiencia3,[3]Puntajes!$D$7,0)))))</f>
        <v/>
      </c>
    </row>
    <row r="362" spans="3:9" ht="13.8">
      <c r="C362" s="525"/>
      <c r="D362" s="526" t="str">
        <f>IF(ISERROR(VLOOKUP(C362,'[3]Capacidad Financiera'!$B$12:$X$62720,2,0)),"",VLOOKUP(C362,'[3]Capacidad Financiera'!$B$12:$X$3580,2,0))</f>
        <v/>
      </c>
      <c r="E362" s="527" t="str">
        <f>IF(ISERROR(VLOOKUP(C362,'[3]Capacidad Financiera'!$B$12:$X$62720,3,0)),"",VLOOKUP(C362,'[3]Capacidad Financiera'!$B$12:$X$62720,3,0))</f>
        <v/>
      </c>
      <c r="F362" s="528"/>
      <c r="G362" s="528" t="str">
        <f>IF(OR(D362="",E362="",F362=""),"",IF(C363="",IF(C362&lt;&gt;"",IF(ISERROR(VLOOKUP($A$10,[3]POA!$A$2:$D$25,2,0)),"",VLOOKUP($A$10,[3]POA!$A$2:$D$25,2,0)),""),""))</f>
        <v/>
      </c>
      <c r="H362" s="529" t="str">
        <f>IF(OR(D362="",E362="",F362=""),"",IF(C363="",IF(C362&lt;&gt;"",F362/G362,""),""))</f>
        <v/>
      </c>
      <c r="I362" s="530" t="str">
        <f>IF(C363="",IF(F362="","",IF(AND(H362&gt;0,H362&lt;=Experiencia1),[3]Puntajes!$D$4,IF(AND(H362&gt;Experiencia1,H362&lt;=Experiencia2),[3]Puntajes!$D$5,IF(AND(H362&gt;Experiencia2,H362&lt;=Experiencia3),[3]Puntajes!$D$6,IF(H362&gt;Experiencia3,[3]Puntajes!$D$7,0))))),"")</f>
        <v/>
      </c>
    </row>
    <row r="363" spans="3:9" ht="13.8">
      <c r="C363" s="518"/>
      <c r="D363" s="517" t="str">
        <f>IF(ISERROR(VLOOKUP(C363,'[3]Capacidad Financiera'!$B$12:$X$62720,2,0)),"",VLOOKUP(C363,'[3]Capacidad Financiera'!$B$12:$X$3580,2,0))</f>
        <v/>
      </c>
      <c r="E363" s="519" t="str">
        <f>IF(ISERROR(VLOOKUP(C363,'[3]Capacidad Financiera'!$B$12:$X$62720,3,0)),"",VLOOKUP(C363,'[3]Capacidad Financiera'!$B$12:$X$62720,3,0))</f>
        <v/>
      </c>
      <c r="F363" s="516"/>
      <c r="G363" s="516" t="str">
        <f>IF(OR(D363="",E363="",F363=""),"",IF(C363&lt;&gt;"",IF(ISERROR(VLOOKUP($A$10,[3]POA!$A$2:$D$25,2,0)),"",VLOOKUP($A$10,[3]POA!$A$2:$D$25,2,0)),""))</f>
        <v/>
      </c>
      <c r="H363" s="520" t="str">
        <f>IF(OR(D363="",E363="",F363=""),"",IF(C363&lt;&gt;"",F363/(G363*E363),""))</f>
        <v/>
      </c>
      <c r="I363" s="498" t="str">
        <f>IF(OR(D363="",E363="",F363=""),"",IF(AND(H363&gt;0,H363&lt;=Experiencia1),[3]Puntajes!$D$4,IF(AND(H363&gt;Experiencia1,H363&lt;=Experiencia2),[3]Puntajes!$D$5,IF(AND(H363&gt;Experiencia2,H363&lt;=Experiencia3),[3]Puntajes!$D$6,IF(H363&gt;Experiencia3,[3]Puntajes!$D$7,0)))))</f>
        <v/>
      </c>
    </row>
    <row r="364" spans="3:9" ht="13.8">
      <c r="C364" s="518"/>
      <c r="D364" s="517" t="str">
        <f>IF(ISERROR(VLOOKUP(C364,'[3]Capacidad Financiera'!$B$12:$X$62720,2,0)),"",VLOOKUP(C364,'[3]Capacidad Financiera'!$B$12:$X$3580,2,0))</f>
        <v/>
      </c>
      <c r="E364" s="519" t="str">
        <f>IF(ISERROR(VLOOKUP(C364,'[3]Capacidad Financiera'!$B$12:$X$62720,3,0)),"",VLOOKUP(C364,'[3]Capacidad Financiera'!$B$12:$X$62720,3,0))</f>
        <v/>
      </c>
      <c r="F364" s="516"/>
      <c r="G364" s="516" t="str">
        <f>IF(OR(D364="",E364="",F364=""),"",IF(C364&lt;&gt;"",IF(ISERROR(VLOOKUP($A$10,[3]POA!$A$2:$D$25,2,0)),"",VLOOKUP($A$10,[3]POA!$A$2:$D$25,2,0)),""))</f>
        <v/>
      </c>
      <c r="H364" s="520" t="str">
        <f t="shared" ref="H364:H372" si="28">IF(OR(D364="",E364="",F364=""),"",IF(C364&lt;&gt;"",F364/(G364*E364),""))</f>
        <v/>
      </c>
      <c r="I364" s="498" t="str">
        <f>IF(OR(D364="",E364="",F364=""),"",IF(AND(H364&gt;0,H364&lt;=Experiencia1),[3]Puntajes!$D$4,IF(AND(H364&gt;Experiencia1,H364&lt;=Experiencia2),[3]Puntajes!$D$5,IF(AND(H364&gt;Experiencia2,H364&lt;=Experiencia3),[3]Puntajes!$D$6,IF(H364&gt;Experiencia3,[3]Puntajes!$D$7,0)))))</f>
        <v/>
      </c>
    </row>
    <row r="365" spans="3:9" ht="13.8">
      <c r="C365" s="518"/>
      <c r="D365" s="517" t="str">
        <f>IF(ISERROR(VLOOKUP(C365,'[3]Capacidad Financiera'!$B$12:$X$62720,2,0)),"",VLOOKUP(C365,'[3]Capacidad Financiera'!$B$12:$X$3580,2,0))</f>
        <v/>
      </c>
      <c r="E365" s="519" t="str">
        <f>IF(ISERROR(VLOOKUP(C365,'[3]Capacidad Financiera'!$B$12:$X$62720,3,0)),"",VLOOKUP(C365,'[3]Capacidad Financiera'!$B$12:$X$62720,3,0))</f>
        <v/>
      </c>
      <c r="F365" s="516"/>
      <c r="G365" s="516" t="str">
        <f>IF(OR(D365="",E365="",F365=""),"",IF(C365&lt;&gt;"",IF(ISERROR(VLOOKUP($A$10,[3]POA!$A$2:$D$25,2,0)),"",VLOOKUP($A$10,[3]POA!$A$2:$D$25,2,0)),""))</f>
        <v/>
      </c>
      <c r="H365" s="520" t="str">
        <f t="shared" si="28"/>
        <v/>
      </c>
      <c r="I365" s="498" t="str">
        <f>IF(OR(D365="",E365="",F365=""),"",IF(AND(H365&gt;0,H365&lt;=Experiencia1),[3]Puntajes!$D$4,IF(AND(H365&gt;Experiencia1,H365&lt;=Experiencia2),[3]Puntajes!$D$5,IF(AND(H365&gt;Experiencia2,H365&lt;=Experiencia3),[3]Puntajes!$D$6,IF(H365&gt;Experiencia3,[3]Puntajes!$D$7,0)))))</f>
        <v/>
      </c>
    </row>
    <row r="366" spans="3:9" ht="13.8">
      <c r="C366" s="518"/>
      <c r="D366" s="517" t="str">
        <f>IF(ISERROR(VLOOKUP(C366,'[3]Capacidad Financiera'!$B$12:$X$62720,2,0)),"",VLOOKUP(C366,'[3]Capacidad Financiera'!$B$12:$X$3580,2,0))</f>
        <v/>
      </c>
      <c r="E366" s="519" t="str">
        <f>IF(ISERROR(VLOOKUP(C366,'[3]Capacidad Financiera'!$B$12:$X$62720,3,0)),"",VLOOKUP(C366,'[3]Capacidad Financiera'!$B$12:$X$62720,3,0))</f>
        <v/>
      </c>
      <c r="F366" s="516"/>
      <c r="G366" s="516" t="str">
        <f>IF(OR(D366="",E366="",F366=""),"",IF(C366&lt;&gt;"",IF(ISERROR(VLOOKUP($A$10,[3]POA!$A$2:$D$25,2,0)),"",VLOOKUP($A$10,[3]POA!$A$2:$D$25,2,0)),""))</f>
        <v/>
      </c>
      <c r="H366" s="520" t="str">
        <f t="shared" si="28"/>
        <v/>
      </c>
      <c r="I366" s="498" t="str">
        <f>IF(OR(D366="",E366="",F366=""),"",IF(AND(H366&gt;0,H366&lt;=Experiencia1),[3]Puntajes!$D$4,IF(AND(H366&gt;Experiencia1,H366&lt;=Experiencia2),[3]Puntajes!$D$5,IF(AND(H366&gt;Experiencia2,H366&lt;=Experiencia3),[3]Puntajes!$D$6,IF(H366&gt;Experiencia3,[3]Puntajes!$D$7,0)))))</f>
        <v/>
      </c>
    </row>
    <row r="367" spans="3:9" ht="13.8">
      <c r="C367" s="518"/>
      <c r="D367" s="517" t="str">
        <f>IF(ISERROR(VLOOKUP(C367,'[3]Capacidad Financiera'!$B$12:$X$62720,2,0)),"",VLOOKUP(C367,'[3]Capacidad Financiera'!$B$12:$X$3580,2,0))</f>
        <v/>
      </c>
      <c r="E367" s="519" t="str">
        <f>IF(ISERROR(VLOOKUP(C367,'[3]Capacidad Financiera'!$B$12:$X$62720,3,0)),"",VLOOKUP(C367,'[3]Capacidad Financiera'!$B$12:$X$62720,3,0))</f>
        <v/>
      </c>
      <c r="F367" s="516"/>
      <c r="G367" s="516" t="str">
        <f>IF(OR(D367="",E367="",F367=""),"",IF(C367&lt;&gt;"",IF(ISERROR(VLOOKUP($A$10,[3]POA!$A$2:$D$25,2,0)),"",VLOOKUP($A$10,[3]POA!$A$2:$D$25,2,0)),""))</f>
        <v/>
      </c>
      <c r="H367" s="520" t="str">
        <f t="shared" si="28"/>
        <v/>
      </c>
      <c r="I367" s="498" t="str">
        <f>IF(OR(D367="",E367="",F367=""),"",IF(AND(H367&gt;0,H367&lt;=Experiencia1),[3]Puntajes!$D$4,IF(AND(H367&gt;Experiencia1,H367&lt;=Experiencia2),[3]Puntajes!$D$5,IF(AND(H367&gt;Experiencia2,H367&lt;=Experiencia3),[3]Puntajes!$D$6,IF(H367&gt;Experiencia3,[3]Puntajes!$D$7,0)))))</f>
        <v/>
      </c>
    </row>
    <row r="368" spans="3:9" ht="13.8">
      <c r="C368" s="518"/>
      <c r="D368" s="517" t="str">
        <f>IF(ISERROR(VLOOKUP(C368,'[3]Capacidad Financiera'!$B$12:$X$62720,2,0)),"",VLOOKUP(C368,'[3]Capacidad Financiera'!$B$12:$X$3580,2,0))</f>
        <v/>
      </c>
      <c r="E368" s="519" t="str">
        <f>IF(ISERROR(VLOOKUP(C368,'[3]Capacidad Financiera'!$B$12:$X$62720,3,0)),"",VLOOKUP(C368,'[3]Capacidad Financiera'!$B$12:$X$62720,3,0))</f>
        <v/>
      </c>
      <c r="F368" s="516"/>
      <c r="G368" s="516" t="str">
        <f>IF(OR(D368="",E368="",F368=""),"",IF(C368&lt;&gt;"",IF(ISERROR(VLOOKUP($A$10,[3]POA!$A$2:$D$25,2,0)),"",VLOOKUP($A$10,[3]POA!$A$2:$D$25,2,0)),""))</f>
        <v/>
      </c>
      <c r="H368" s="520" t="str">
        <f t="shared" si="28"/>
        <v/>
      </c>
      <c r="I368" s="498" t="str">
        <f>IF(OR(D368="",E368="",F368=""),"",IF(AND(H368&gt;0,H368&lt;=Experiencia1),[3]Puntajes!$D$4,IF(AND(H368&gt;Experiencia1,H368&lt;=Experiencia2),[3]Puntajes!$D$5,IF(AND(H368&gt;Experiencia2,H368&lt;=Experiencia3),[3]Puntajes!$D$6,IF(H368&gt;Experiencia3,[3]Puntajes!$D$7,0)))))</f>
        <v/>
      </c>
    </row>
    <row r="369" spans="3:9" ht="13.8">
      <c r="C369" s="518"/>
      <c r="D369" s="517" t="str">
        <f>IF(ISERROR(VLOOKUP(C369,'[3]Capacidad Financiera'!$B$12:$X$62720,2,0)),"",VLOOKUP(C369,'[3]Capacidad Financiera'!$B$12:$X$3580,2,0))</f>
        <v/>
      </c>
      <c r="E369" s="519" t="str">
        <f>IF(ISERROR(VLOOKUP(C369,'[3]Capacidad Financiera'!$B$12:$X$62720,3,0)),"",VLOOKUP(C369,'[3]Capacidad Financiera'!$B$12:$X$62720,3,0))</f>
        <v/>
      </c>
      <c r="F369" s="516"/>
      <c r="G369" s="516" t="str">
        <f>IF(OR(D369="",E369="",F369=""),"",IF(C369&lt;&gt;"",IF(ISERROR(VLOOKUP($A$10,[3]POA!$A$2:$D$25,2,0)),"",VLOOKUP($A$10,[3]POA!$A$2:$D$25,2,0)),""))</f>
        <v/>
      </c>
      <c r="H369" s="520" t="str">
        <f t="shared" si="28"/>
        <v/>
      </c>
      <c r="I369" s="498" t="str">
        <f>IF(OR(D369="",E369="",F369=""),"",IF(AND(H369&gt;0,H369&lt;=Experiencia1),[3]Puntajes!$D$4,IF(AND(H369&gt;Experiencia1,H369&lt;=Experiencia2),[3]Puntajes!$D$5,IF(AND(H369&gt;Experiencia2,H369&lt;=Experiencia3),[3]Puntajes!$D$6,IF(H369&gt;Experiencia3,[3]Puntajes!$D$7,0)))))</f>
        <v/>
      </c>
    </row>
    <row r="370" spans="3:9" ht="13.8">
      <c r="C370" s="518"/>
      <c r="D370" s="517" t="str">
        <f>IF(ISERROR(VLOOKUP(C370,'[3]Capacidad Financiera'!$B$12:$X$62720,2,0)),"",VLOOKUP(C370,'[3]Capacidad Financiera'!$B$12:$X$3580,2,0))</f>
        <v/>
      </c>
      <c r="E370" s="519" t="str">
        <f>IF(ISERROR(VLOOKUP(C370,'[3]Capacidad Financiera'!$B$12:$X$62720,3,0)),"",VLOOKUP(C370,'[3]Capacidad Financiera'!$B$12:$X$62720,3,0))</f>
        <v/>
      </c>
      <c r="F370" s="516"/>
      <c r="G370" s="516" t="str">
        <f>IF(OR(D370="",E370="",F370=""),"",IF(C370&lt;&gt;"",IF(ISERROR(VLOOKUP($A$10,[3]POA!$A$2:$D$25,2,0)),"",VLOOKUP($A$10,[3]POA!$A$2:$D$25,2,0)),""))</f>
        <v/>
      </c>
      <c r="H370" s="520" t="str">
        <f t="shared" si="28"/>
        <v/>
      </c>
      <c r="I370" s="498" t="str">
        <f>IF(OR(D370="",E370="",F370=""),"",IF(AND(H370&gt;0,H370&lt;=Experiencia1),[3]Puntajes!$D$4,IF(AND(H370&gt;Experiencia1,H370&lt;=Experiencia2),[3]Puntajes!$D$5,IF(AND(H370&gt;Experiencia2,H370&lt;=Experiencia3),[3]Puntajes!$D$6,IF(H370&gt;Experiencia3,[3]Puntajes!$D$7,0)))))</f>
        <v/>
      </c>
    </row>
    <row r="371" spans="3:9" ht="13.8">
      <c r="C371" s="518"/>
      <c r="D371" s="517" t="str">
        <f>IF(ISERROR(VLOOKUP(C371,'[3]Capacidad Financiera'!$B$12:$X$62720,2,0)),"",VLOOKUP(C371,'[3]Capacidad Financiera'!$B$12:$X$3580,2,0))</f>
        <v/>
      </c>
      <c r="E371" s="519" t="str">
        <f>IF(ISERROR(VLOOKUP(C371,'[3]Capacidad Financiera'!$B$12:$X$62720,3,0)),"",VLOOKUP(C371,'[3]Capacidad Financiera'!$B$12:$X$62720,3,0))</f>
        <v/>
      </c>
      <c r="F371" s="516"/>
      <c r="G371" s="516" t="str">
        <f>IF(OR(D371="",E371="",F371=""),"",IF(C371&lt;&gt;"",IF(ISERROR(VLOOKUP($A$10,[3]POA!$A$2:$D$25,2,0)),"",VLOOKUP($A$10,[3]POA!$A$2:$D$25,2,0)),""))</f>
        <v/>
      </c>
      <c r="H371" s="520" t="str">
        <f t="shared" si="28"/>
        <v/>
      </c>
      <c r="I371" s="498" t="str">
        <f>IF(OR(D371="",E371="",F371=""),"",IF(AND(H371&gt;0,H371&lt;=Experiencia1),[3]Puntajes!$D$4,IF(AND(H371&gt;Experiencia1,H371&lt;=Experiencia2),[3]Puntajes!$D$5,IF(AND(H371&gt;Experiencia2,H371&lt;=Experiencia3),[3]Puntajes!$D$6,IF(H371&gt;Experiencia3,[3]Puntajes!$D$7,0)))))</f>
        <v/>
      </c>
    </row>
    <row r="372" spans="3:9" ht="14.4" thickBot="1">
      <c r="C372" s="521"/>
      <c r="D372" s="522" t="str">
        <f>IF(ISERROR(VLOOKUP(C372,'[3]Capacidad Financiera'!$B$12:$X$62720,2,0)),"",VLOOKUP(C372,'[3]Capacidad Financiera'!$B$12:$X$3580,2,0))</f>
        <v/>
      </c>
      <c r="E372" s="523" t="str">
        <f>IF(ISERROR(VLOOKUP(C372,'[3]Capacidad Financiera'!$B$12:$X$62720,3,0)),"",VLOOKUP(C372,'[3]Capacidad Financiera'!$B$12:$X$62720,3,0))</f>
        <v/>
      </c>
      <c r="F372" s="531"/>
      <c r="G372" s="531" t="str">
        <f>IF(OR(D372="",E372="",F372=""),"",IF(C372&lt;&gt;"",IF(ISERROR(VLOOKUP($A$10,[3]POA!$A$2:$D$25,2,0)),"",VLOOKUP($A$10,[3]POA!$A$2:$D$25,2,0)),""))</f>
        <v/>
      </c>
      <c r="H372" s="524" t="str">
        <f t="shared" si="28"/>
        <v/>
      </c>
      <c r="I372" s="502" t="str">
        <f>IF(OR(D372="",E372="",F372=""),"",IF(AND(H372&gt;0,H372&lt;=Experiencia1),[3]Puntajes!$D$4,IF(AND(H372&gt;Experiencia1,H372&lt;=Experiencia2),[3]Puntajes!$D$5,IF(AND(H372&gt;Experiencia2,H372&lt;=Experiencia3),[3]Puntajes!$D$6,IF(H372&gt;Experiencia3,[3]Puntajes!$D$7,0)))))</f>
        <v/>
      </c>
    </row>
    <row r="373" spans="3:9" ht="13.8">
      <c r="C373" s="525"/>
      <c r="D373" s="526" t="str">
        <f>IF(ISERROR(VLOOKUP(C373,'[3]Capacidad Financiera'!$B$12:$X$62720,2,0)),"",VLOOKUP(C373,'[3]Capacidad Financiera'!$B$12:$X$3580,2,0))</f>
        <v/>
      </c>
      <c r="E373" s="527" t="str">
        <f>IF(ISERROR(VLOOKUP(C373,'[3]Capacidad Financiera'!$B$12:$X$62720,3,0)),"",VLOOKUP(C373,'[3]Capacidad Financiera'!$B$12:$X$62720,3,0))</f>
        <v/>
      </c>
      <c r="F373" s="528"/>
      <c r="G373" s="528" t="str">
        <f>IF(OR(D373="",E373="",F373=""),"",IF(C374="",IF(C373&lt;&gt;"",IF(ISERROR(VLOOKUP($A$10,[3]POA!$A$2:$D$25,2,0)),"",VLOOKUP($A$10,[3]POA!$A$2:$D$25,2,0)),""),""))</f>
        <v/>
      </c>
      <c r="H373" s="529" t="str">
        <f>IF(OR(D373="",E373="",F373=""),"",IF(C374="",IF(C373&lt;&gt;"",F373/G373,""),""))</f>
        <v/>
      </c>
      <c r="I373" s="530" t="str">
        <f>IF(C374="",IF(F373="","",IF(AND(H373&gt;0,H373&lt;=Experiencia1),[3]Puntajes!$D$4,IF(AND(H373&gt;Experiencia1,H373&lt;=Experiencia2),[3]Puntajes!$D$5,IF(AND(H373&gt;Experiencia2,H373&lt;=Experiencia3),[3]Puntajes!$D$6,IF(H373&gt;Experiencia3,[3]Puntajes!$D$7,0))))),"")</f>
        <v/>
      </c>
    </row>
    <row r="374" spans="3:9" ht="13.8">
      <c r="C374" s="518"/>
      <c r="D374" s="517" t="str">
        <f>IF(ISERROR(VLOOKUP(C374,'[3]Capacidad Financiera'!$B$12:$X$62720,2,0)),"",VLOOKUP(C374,'[3]Capacidad Financiera'!$B$12:$X$3580,2,0))</f>
        <v/>
      </c>
      <c r="E374" s="519" t="str">
        <f>IF(ISERROR(VLOOKUP(C374,'[3]Capacidad Financiera'!$B$12:$X$62720,3,0)),"",VLOOKUP(C374,'[3]Capacidad Financiera'!$B$12:$X$62720,3,0))</f>
        <v/>
      </c>
      <c r="F374" s="516"/>
      <c r="G374" s="516" t="str">
        <f>IF(OR(D374="",E374="",F374=""),"",IF(C374&lt;&gt;"",IF(ISERROR(VLOOKUP($A$10,[3]POA!$A$2:$D$25,2,0)),"",VLOOKUP($A$10,[3]POA!$A$2:$D$25,2,0)),""))</f>
        <v/>
      </c>
      <c r="H374" s="520" t="str">
        <f>IF(OR(D374="",E374="",F374=""),"",IF(C374&lt;&gt;"",F374/(G374*E374),""))</f>
        <v/>
      </c>
      <c r="I374" s="498" t="str">
        <f>IF(OR(D374="",E374="",F374=""),"",IF(AND(H374&gt;0,H374&lt;=Experiencia1),[3]Puntajes!$D$4,IF(AND(H374&gt;Experiencia1,H374&lt;=Experiencia2),[3]Puntajes!$D$5,IF(AND(H374&gt;Experiencia2,H374&lt;=Experiencia3),[3]Puntajes!$D$6,IF(H374&gt;Experiencia3,[3]Puntajes!$D$7,0)))))</f>
        <v/>
      </c>
    </row>
    <row r="375" spans="3:9" ht="13.8">
      <c r="C375" s="518"/>
      <c r="D375" s="517" t="str">
        <f>IF(ISERROR(VLOOKUP(C375,'[3]Capacidad Financiera'!$B$12:$X$62720,2,0)),"",VLOOKUP(C375,'[3]Capacidad Financiera'!$B$12:$X$3580,2,0))</f>
        <v/>
      </c>
      <c r="E375" s="519" t="str">
        <f>IF(ISERROR(VLOOKUP(C375,'[3]Capacidad Financiera'!$B$12:$X$62720,3,0)),"",VLOOKUP(C375,'[3]Capacidad Financiera'!$B$12:$X$62720,3,0))</f>
        <v/>
      </c>
      <c r="F375" s="516"/>
      <c r="G375" s="516" t="str">
        <f>IF(OR(D375="",E375="",F375=""),"",IF(C375&lt;&gt;"",IF(ISERROR(VLOOKUP($A$10,[3]POA!$A$2:$D$25,2,0)),"",VLOOKUP($A$10,[3]POA!$A$2:$D$25,2,0)),""))</f>
        <v/>
      </c>
      <c r="H375" s="520" t="str">
        <f t="shared" ref="H375:H383" si="29">IF(OR(D375="",E375="",F375=""),"",IF(C375&lt;&gt;"",F375/(G375*E375),""))</f>
        <v/>
      </c>
      <c r="I375" s="498" t="str">
        <f>IF(OR(D375="",E375="",F375=""),"",IF(AND(H375&gt;0,H375&lt;=Experiencia1),[3]Puntajes!$D$4,IF(AND(H375&gt;Experiencia1,H375&lt;=Experiencia2),[3]Puntajes!$D$5,IF(AND(H375&gt;Experiencia2,H375&lt;=Experiencia3),[3]Puntajes!$D$6,IF(H375&gt;Experiencia3,[3]Puntajes!$D$7,0)))))</f>
        <v/>
      </c>
    </row>
    <row r="376" spans="3:9" ht="13.8">
      <c r="C376" s="518"/>
      <c r="D376" s="517" t="str">
        <f>IF(ISERROR(VLOOKUP(C376,'[3]Capacidad Financiera'!$B$12:$X$62720,2,0)),"",VLOOKUP(C376,'[3]Capacidad Financiera'!$B$12:$X$3580,2,0))</f>
        <v/>
      </c>
      <c r="E376" s="519" t="str">
        <f>IF(ISERROR(VLOOKUP(C376,'[3]Capacidad Financiera'!$B$12:$X$62720,3,0)),"",VLOOKUP(C376,'[3]Capacidad Financiera'!$B$12:$X$62720,3,0))</f>
        <v/>
      </c>
      <c r="F376" s="516"/>
      <c r="G376" s="516" t="str">
        <f>IF(OR(D376="",E376="",F376=""),"",IF(C376&lt;&gt;"",IF(ISERROR(VLOOKUP($A$10,[3]POA!$A$2:$D$25,2,0)),"",VLOOKUP($A$10,[3]POA!$A$2:$D$25,2,0)),""))</f>
        <v/>
      </c>
      <c r="H376" s="520" t="str">
        <f t="shared" si="29"/>
        <v/>
      </c>
      <c r="I376" s="498" t="str">
        <f>IF(OR(D376="",E376="",F376=""),"",IF(AND(H376&gt;0,H376&lt;=Experiencia1),[3]Puntajes!$D$4,IF(AND(H376&gt;Experiencia1,H376&lt;=Experiencia2),[3]Puntajes!$D$5,IF(AND(H376&gt;Experiencia2,H376&lt;=Experiencia3),[3]Puntajes!$D$6,IF(H376&gt;Experiencia3,[3]Puntajes!$D$7,0)))))</f>
        <v/>
      </c>
    </row>
    <row r="377" spans="3:9" ht="13.8">
      <c r="C377" s="518"/>
      <c r="D377" s="517" t="str">
        <f>IF(ISERROR(VLOOKUP(C377,'[3]Capacidad Financiera'!$B$12:$X$62720,2,0)),"",VLOOKUP(C377,'[3]Capacidad Financiera'!$B$12:$X$3580,2,0))</f>
        <v/>
      </c>
      <c r="E377" s="519" t="str">
        <f>IF(ISERROR(VLOOKUP(C377,'[3]Capacidad Financiera'!$B$12:$X$62720,3,0)),"",VLOOKUP(C377,'[3]Capacidad Financiera'!$B$12:$X$62720,3,0))</f>
        <v/>
      </c>
      <c r="F377" s="516"/>
      <c r="G377" s="516" t="str">
        <f>IF(OR(D377="",E377="",F377=""),"",IF(C377&lt;&gt;"",IF(ISERROR(VLOOKUP($A$10,[3]POA!$A$2:$D$25,2,0)),"",VLOOKUP($A$10,[3]POA!$A$2:$D$25,2,0)),""))</f>
        <v/>
      </c>
      <c r="H377" s="520" t="str">
        <f t="shared" si="29"/>
        <v/>
      </c>
      <c r="I377" s="498" t="str">
        <f>IF(OR(D377="",E377="",F377=""),"",IF(AND(H377&gt;0,H377&lt;=Experiencia1),[3]Puntajes!$D$4,IF(AND(H377&gt;Experiencia1,H377&lt;=Experiencia2),[3]Puntajes!$D$5,IF(AND(H377&gt;Experiencia2,H377&lt;=Experiencia3),[3]Puntajes!$D$6,IF(H377&gt;Experiencia3,[3]Puntajes!$D$7,0)))))</f>
        <v/>
      </c>
    </row>
    <row r="378" spans="3:9" ht="13.8">
      <c r="C378" s="518"/>
      <c r="D378" s="517" t="str">
        <f>IF(ISERROR(VLOOKUP(C378,'[3]Capacidad Financiera'!$B$12:$X$62720,2,0)),"",VLOOKUP(C378,'[3]Capacidad Financiera'!$B$12:$X$3580,2,0))</f>
        <v/>
      </c>
      <c r="E378" s="519" t="str">
        <f>IF(ISERROR(VLOOKUP(C378,'[3]Capacidad Financiera'!$B$12:$X$62720,3,0)),"",VLOOKUP(C378,'[3]Capacidad Financiera'!$B$12:$X$62720,3,0))</f>
        <v/>
      </c>
      <c r="F378" s="516"/>
      <c r="G378" s="516" t="str">
        <f>IF(OR(D378="",E378="",F378=""),"",IF(C378&lt;&gt;"",IF(ISERROR(VLOOKUP($A$10,[3]POA!$A$2:$D$25,2,0)),"",VLOOKUP($A$10,[3]POA!$A$2:$D$25,2,0)),""))</f>
        <v/>
      </c>
      <c r="H378" s="520" t="str">
        <f t="shared" si="29"/>
        <v/>
      </c>
      <c r="I378" s="498" t="str">
        <f>IF(OR(D378="",E378="",F378=""),"",IF(AND(H378&gt;0,H378&lt;=Experiencia1),[3]Puntajes!$D$4,IF(AND(H378&gt;Experiencia1,H378&lt;=Experiencia2),[3]Puntajes!$D$5,IF(AND(H378&gt;Experiencia2,H378&lt;=Experiencia3),[3]Puntajes!$D$6,IF(H378&gt;Experiencia3,[3]Puntajes!$D$7,0)))))</f>
        <v/>
      </c>
    </row>
    <row r="379" spans="3:9" ht="13.8">
      <c r="C379" s="518"/>
      <c r="D379" s="517" t="str">
        <f>IF(ISERROR(VLOOKUP(C379,'[3]Capacidad Financiera'!$B$12:$X$62720,2,0)),"",VLOOKUP(C379,'[3]Capacidad Financiera'!$B$12:$X$3580,2,0))</f>
        <v/>
      </c>
      <c r="E379" s="519" t="str">
        <f>IF(ISERROR(VLOOKUP(C379,'[3]Capacidad Financiera'!$B$12:$X$62720,3,0)),"",VLOOKUP(C379,'[3]Capacidad Financiera'!$B$12:$X$62720,3,0))</f>
        <v/>
      </c>
      <c r="F379" s="516"/>
      <c r="G379" s="516" t="str">
        <f>IF(OR(D379="",E379="",F379=""),"",IF(C379&lt;&gt;"",IF(ISERROR(VLOOKUP($A$10,[3]POA!$A$2:$D$25,2,0)),"",VLOOKUP($A$10,[3]POA!$A$2:$D$25,2,0)),""))</f>
        <v/>
      </c>
      <c r="H379" s="520" t="str">
        <f t="shared" si="29"/>
        <v/>
      </c>
      <c r="I379" s="498" t="str">
        <f>IF(OR(D379="",E379="",F379=""),"",IF(AND(H379&gt;0,H379&lt;=Experiencia1),[3]Puntajes!$D$4,IF(AND(H379&gt;Experiencia1,H379&lt;=Experiencia2),[3]Puntajes!$D$5,IF(AND(H379&gt;Experiencia2,H379&lt;=Experiencia3),[3]Puntajes!$D$6,IF(H379&gt;Experiencia3,[3]Puntajes!$D$7,0)))))</f>
        <v/>
      </c>
    </row>
    <row r="380" spans="3:9" ht="13.8">
      <c r="C380" s="518"/>
      <c r="D380" s="517" t="str">
        <f>IF(ISERROR(VLOOKUP(C380,'[3]Capacidad Financiera'!$B$12:$X$62720,2,0)),"",VLOOKUP(C380,'[3]Capacidad Financiera'!$B$12:$X$3580,2,0))</f>
        <v/>
      </c>
      <c r="E380" s="519" t="str">
        <f>IF(ISERROR(VLOOKUP(C380,'[3]Capacidad Financiera'!$B$12:$X$62720,3,0)),"",VLOOKUP(C380,'[3]Capacidad Financiera'!$B$12:$X$62720,3,0))</f>
        <v/>
      </c>
      <c r="F380" s="516"/>
      <c r="G380" s="516" t="str">
        <f>IF(OR(D380="",E380="",F380=""),"",IF(C380&lt;&gt;"",IF(ISERROR(VLOOKUP($A$10,[3]POA!$A$2:$D$25,2,0)),"",VLOOKUP($A$10,[3]POA!$A$2:$D$25,2,0)),""))</f>
        <v/>
      </c>
      <c r="H380" s="520" t="str">
        <f t="shared" si="29"/>
        <v/>
      </c>
      <c r="I380" s="498" t="str">
        <f>IF(OR(D380="",E380="",F380=""),"",IF(AND(H380&gt;0,H380&lt;=Experiencia1),[3]Puntajes!$D$4,IF(AND(H380&gt;Experiencia1,H380&lt;=Experiencia2),[3]Puntajes!$D$5,IF(AND(H380&gt;Experiencia2,H380&lt;=Experiencia3),[3]Puntajes!$D$6,IF(H380&gt;Experiencia3,[3]Puntajes!$D$7,0)))))</f>
        <v/>
      </c>
    </row>
    <row r="381" spans="3:9" ht="13.8">
      <c r="C381" s="518"/>
      <c r="D381" s="517" t="str">
        <f>IF(ISERROR(VLOOKUP(C381,'[3]Capacidad Financiera'!$B$12:$X$62720,2,0)),"",VLOOKUP(C381,'[3]Capacidad Financiera'!$B$12:$X$3580,2,0))</f>
        <v/>
      </c>
      <c r="E381" s="519" t="str">
        <f>IF(ISERROR(VLOOKUP(C381,'[3]Capacidad Financiera'!$B$12:$X$62720,3,0)),"",VLOOKUP(C381,'[3]Capacidad Financiera'!$B$12:$X$62720,3,0))</f>
        <v/>
      </c>
      <c r="F381" s="516"/>
      <c r="G381" s="516" t="str">
        <f>IF(OR(D381="",E381="",F381=""),"",IF(C381&lt;&gt;"",IF(ISERROR(VLOOKUP($A$10,[3]POA!$A$2:$D$25,2,0)),"",VLOOKUP($A$10,[3]POA!$A$2:$D$25,2,0)),""))</f>
        <v/>
      </c>
      <c r="H381" s="520" t="str">
        <f t="shared" si="29"/>
        <v/>
      </c>
      <c r="I381" s="498" t="str">
        <f>IF(OR(D381="",E381="",F381=""),"",IF(AND(H381&gt;0,H381&lt;=Experiencia1),[3]Puntajes!$D$4,IF(AND(H381&gt;Experiencia1,H381&lt;=Experiencia2),[3]Puntajes!$D$5,IF(AND(H381&gt;Experiencia2,H381&lt;=Experiencia3),[3]Puntajes!$D$6,IF(H381&gt;Experiencia3,[3]Puntajes!$D$7,0)))))</f>
        <v/>
      </c>
    </row>
    <row r="382" spans="3:9" ht="13.8">
      <c r="C382" s="518"/>
      <c r="D382" s="517" t="str">
        <f>IF(ISERROR(VLOOKUP(C382,'[3]Capacidad Financiera'!$B$12:$X$62720,2,0)),"",VLOOKUP(C382,'[3]Capacidad Financiera'!$B$12:$X$3580,2,0))</f>
        <v/>
      </c>
      <c r="E382" s="519" t="str">
        <f>IF(ISERROR(VLOOKUP(C382,'[3]Capacidad Financiera'!$B$12:$X$62720,3,0)),"",VLOOKUP(C382,'[3]Capacidad Financiera'!$B$12:$X$62720,3,0))</f>
        <v/>
      </c>
      <c r="F382" s="516"/>
      <c r="G382" s="516" t="str">
        <f>IF(OR(D382="",E382="",F382=""),"",IF(C382&lt;&gt;"",IF(ISERROR(VLOOKUP($A$10,[3]POA!$A$2:$D$25,2,0)),"",VLOOKUP($A$10,[3]POA!$A$2:$D$25,2,0)),""))</f>
        <v/>
      </c>
      <c r="H382" s="520" t="str">
        <f t="shared" si="29"/>
        <v/>
      </c>
      <c r="I382" s="498" t="str">
        <f>IF(OR(D382="",E382="",F382=""),"",IF(AND(H382&gt;0,H382&lt;=Experiencia1),[3]Puntajes!$D$4,IF(AND(H382&gt;Experiencia1,H382&lt;=Experiencia2),[3]Puntajes!$D$5,IF(AND(H382&gt;Experiencia2,H382&lt;=Experiencia3),[3]Puntajes!$D$6,IF(H382&gt;Experiencia3,[3]Puntajes!$D$7,0)))))</f>
        <v/>
      </c>
    </row>
    <row r="383" spans="3:9" ht="14.4" thickBot="1">
      <c r="C383" s="521"/>
      <c r="D383" s="522" t="str">
        <f>IF(ISERROR(VLOOKUP(C383,'[3]Capacidad Financiera'!$B$12:$X$62720,2,0)),"",VLOOKUP(C383,'[3]Capacidad Financiera'!$B$12:$X$3580,2,0))</f>
        <v/>
      </c>
      <c r="E383" s="523" t="str">
        <f>IF(ISERROR(VLOOKUP(C383,'[3]Capacidad Financiera'!$B$12:$X$62720,3,0)),"",VLOOKUP(C383,'[3]Capacidad Financiera'!$B$12:$X$62720,3,0))</f>
        <v/>
      </c>
      <c r="F383" s="531"/>
      <c r="G383" s="531" t="str">
        <f>IF(OR(D383="",E383="",F383=""),"",IF(C383&lt;&gt;"",IF(ISERROR(VLOOKUP($A$10,[3]POA!$A$2:$D$25,2,0)),"",VLOOKUP($A$10,[3]POA!$A$2:$D$25,2,0)),""))</f>
        <v/>
      </c>
      <c r="H383" s="524" t="str">
        <f t="shared" si="29"/>
        <v/>
      </c>
      <c r="I383" s="502" t="str">
        <f>IF(OR(D383="",E383="",F383=""),"",IF(AND(H383&gt;0,H383&lt;=Experiencia1),[3]Puntajes!$D$4,IF(AND(H383&gt;Experiencia1,H383&lt;=Experiencia2),[3]Puntajes!$D$5,IF(AND(H383&gt;Experiencia2,H383&lt;=Experiencia3),[3]Puntajes!$D$6,IF(H383&gt;Experiencia3,[3]Puntajes!$D$7,0)))))</f>
        <v/>
      </c>
    </row>
    <row r="384" spans="3:9" ht="13.8">
      <c r="C384" s="525"/>
      <c r="D384" s="526" t="str">
        <f>IF(ISERROR(VLOOKUP(C384,'[3]Capacidad Financiera'!$B$12:$X$62720,2,0)),"",VLOOKUP(C384,'[3]Capacidad Financiera'!$B$12:$X$3580,2,0))</f>
        <v/>
      </c>
      <c r="E384" s="527" t="str">
        <f>IF(ISERROR(VLOOKUP(C384,'[3]Capacidad Financiera'!$B$12:$X$62720,3,0)),"",VLOOKUP(C384,'[3]Capacidad Financiera'!$B$12:$X$62720,3,0))</f>
        <v/>
      </c>
      <c r="F384" s="528"/>
      <c r="G384" s="528" t="str">
        <f>IF(OR(D384="",E384="",F384=""),"",IF(C385="",IF(C384&lt;&gt;"",IF(ISERROR(VLOOKUP($A$10,[3]POA!$A$2:$D$25,2,0)),"",VLOOKUP($A$10,[3]POA!$A$2:$D$25,2,0)),""),""))</f>
        <v/>
      </c>
      <c r="H384" s="529" t="str">
        <f>IF(OR(D384="",E384="",F384=""),"",IF(C385="",IF(C384&lt;&gt;"",F384/G384,""),""))</f>
        <v/>
      </c>
      <c r="I384" s="530" t="str">
        <f>IF(C385="",IF(F384="","",IF(AND(H384&gt;0,H384&lt;=Experiencia1),[3]Puntajes!$D$4,IF(AND(H384&gt;Experiencia1,H384&lt;=Experiencia2),[3]Puntajes!$D$5,IF(AND(H384&gt;Experiencia2,H384&lt;=Experiencia3),[3]Puntajes!$D$6,IF(H384&gt;Experiencia3,[3]Puntajes!$D$7,0))))),"")</f>
        <v/>
      </c>
    </row>
    <row r="385" spans="1:9" ht="13.8">
      <c r="A385" s="509" t="s">
        <v>262</v>
      </c>
      <c r="C385" s="518"/>
      <c r="D385" s="532" t="str">
        <f>IF(ISERROR(VLOOKUP(C385,'[3]Capacidad Financiera'!$B$12:$X$62720,2,0)),"",VLOOKUP(C385,'[3]Capacidad Financiera'!$B$12:$X$3580,2,0))</f>
        <v/>
      </c>
      <c r="E385" s="519" t="str">
        <f>IF(ISERROR(VLOOKUP(C385,'[3]Capacidad Financiera'!$B$12:$X$62720,3,0)),"",VLOOKUP(C385,'[3]Capacidad Financiera'!$B$12:$X$62720,3,0))</f>
        <v/>
      </c>
      <c r="F385" s="516"/>
      <c r="G385" s="516" t="str">
        <f>IF(OR(D385="",E385="",F385=""),"",IF(C385&lt;&gt;"",IF(ISERROR(VLOOKUP($A$10,[3]POA!$A$2:$D$25,2,0)),"",VLOOKUP($A$10,[3]POA!$A$2:$D$25,2,0)),""))</f>
        <v/>
      </c>
      <c r="H385" s="520" t="str">
        <f>IF(OR(D385="",E385="",F385=""),"",IF(C385&lt;&gt;"",F385/(G385*E385),""))</f>
        <v/>
      </c>
      <c r="I385" s="498" t="str">
        <f>IF(OR(D385="",E385="",F385=""),"",IF(AND(H385&gt;0,H385&lt;=Experiencia1),[3]Puntajes!$D$4,IF(AND(H385&gt;Experiencia1,H385&lt;=Experiencia2),[3]Puntajes!$D$5,IF(AND(H385&gt;Experiencia2,H385&lt;=Experiencia3),[3]Puntajes!$D$6,IF(H385&gt;Experiencia3,[3]Puntajes!$D$7,0)))))</f>
        <v/>
      </c>
    </row>
    <row r="386" spans="1:9" ht="13.8">
      <c r="A386" s="509" t="s">
        <v>262</v>
      </c>
      <c r="C386" s="518"/>
      <c r="D386" s="532" t="str">
        <f>IF(ISERROR(VLOOKUP(C386,'[3]Capacidad Financiera'!$B$12:$X$62720,2,0)),"",VLOOKUP(C386,'[3]Capacidad Financiera'!$B$12:$X$3580,2,0))</f>
        <v/>
      </c>
      <c r="E386" s="519" t="str">
        <f>IF(ISERROR(VLOOKUP(C386,'[3]Capacidad Financiera'!$B$12:$X$62720,3,0)),"",VLOOKUP(C386,'[3]Capacidad Financiera'!$B$12:$X$62720,3,0))</f>
        <v/>
      </c>
      <c r="F386" s="516"/>
      <c r="G386" s="516" t="str">
        <f>IF(OR(D386="",E386="",F386=""),"",IF(C386&lt;&gt;"",IF(ISERROR(VLOOKUP($A$10,[3]POA!$A$2:$D$25,2,0)),"",VLOOKUP($A$10,[3]POA!$A$2:$D$25,2,0)),""))</f>
        <v/>
      </c>
      <c r="H386" s="520" t="str">
        <f t="shared" ref="H386:H394" si="30">IF(OR(D386="",E386="",F386=""),"",IF(C386&lt;&gt;"",F386/(G386*E386),""))</f>
        <v/>
      </c>
      <c r="I386" s="498" t="str">
        <f>IF(OR(D386="",E386="",F386=""),"",IF(AND(H386&gt;0,H386&lt;=Experiencia1),[3]Puntajes!$D$4,IF(AND(H386&gt;Experiencia1,H386&lt;=Experiencia2),[3]Puntajes!$D$5,IF(AND(H386&gt;Experiencia2,H386&lt;=Experiencia3),[3]Puntajes!$D$6,IF(H386&gt;Experiencia3,[3]Puntajes!$D$7,0)))))</f>
        <v/>
      </c>
    </row>
    <row r="387" spans="1:9" ht="13.8">
      <c r="A387" s="509" t="s">
        <v>262</v>
      </c>
      <c r="C387" s="518"/>
      <c r="D387" s="532" t="str">
        <f>IF(ISERROR(VLOOKUP(C387,'[3]Capacidad Financiera'!$B$12:$X$62720,2,0)),"",VLOOKUP(C387,'[3]Capacidad Financiera'!$B$12:$X$3580,2,0))</f>
        <v/>
      </c>
      <c r="E387" s="519" t="str">
        <f>IF(ISERROR(VLOOKUP(C387,'[3]Capacidad Financiera'!$B$12:$X$62720,3,0)),"",VLOOKUP(C387,'[3]Capacidad Financiera'!$B$12:$X$62720,3,0))</f>
        <v/>
      </c>
      <c r="F387" s="516"/>
      <c r="G387" s="516" t="str">
        <f>IF(OR(D387="",E387="",F387=""),"",IF(C387&lt;&gt;"",IF(ISERROR(VLOOKUP($A$10,[3]POA!$A$2:$D$25,2,0)),"",VLOOKUP($A$10,[3]POA!$A$2:$D$25,2,0)),""))</f>
        <v/>
      </c>
      <c r="H387" s="520" t="str">
        <f t="shared" si="30"/>
        <v/>
      </c>
      <c r="I387" s="498" t="str">
        <f>IF(OR(D387="",E387="",F387=""),"",IF(AND(H387&gt;0,H387&lt;=Experiencia1),[3]Puntajes!$D$4,IF(AND(H387&gt;Experiencia1,H387&lt;=Experiencia2),[3]Puntajes!$D$5,IF(AND(H387&gt;Experiencia2,H387&lt;=Experiencia3),[3]Puntajes!$D$6,IF(H387&gt;Experiencia3,[3]Puntajes!$D$7,0)))))</f>
        <v/>
      </c>
    </row>
    <row r="388" spans="1:9" ht="13.8">
      <c r="C388" s="518"/>
      <c r="D388" s="517" t="str">
        <f>IF(ISERROR(VLOOKUP(C388,'[3]Capacidad Financiera'!$B$12:$X$62720,2,0)),"",VLOOKUP(C388,'[3]Capacidad Financiera'!$B$12:$X$3580,2,0))</f>
        <v/>
      </c>
      <c r="E388" s="519" t="str">
        <f>IF(ISERROR(VLOOKUP(C388,'[3]Capacidad Financiera'!$B$12:$X$62720,3,0)),"",VLOOKUP(C388,'[3]Capacidad Financiera'!$B$12:$X$62720,3,0))</f>
        <v/>
      </c>
      <c r="F388" s="516"/>
      <c r="G388" s="516" t="str">
        <f>IF(OR(D388="",E388="",F388=""),"",IF(C388&lt;&gt;"",IF(ISERROR(VLOOKUP($A$10,[3]POA!$A$2:$D$25,2,0)),"",VLOOKUP($A$10,[3]POA!$A$2:$D$25,2,0)),""))</f>
        <v/>
      </c>
      <c r="H388" s="520" t="str">
        <f t="shared" si="30"/>
        <v/>
      </c>
      <c r="I388" s="498" t="str">
        <f>IF(OR(D388="",E388="",F388=""),"",IF(AND(H388&gt;0,H388&lt;=Experiencia1),[3]Puntajes!$D$4,IF(AND(H388&gt;Experiencia1,H388&lt;=Experiencia2),[3]Puntajes!$D$5,IF(AND(H388&gt;Experiencia2,H388&lt;=Experiencia3),[3]Puntajes!$D$6,IF(H388&gt;Experiencia3,[3]Puntajes!$D$7,0)))))</f>
        <v/>
      </c>
    </row>
    <row r="389" spans="1:9" ht="13.8">
      <c r="C389" s="518"/>
      <c r="D389" s="517" t="str">
        <f>IF(ISERROR(VLOOKUP(C389,'[3]Capacidad Financiera'!$B$12:$X$62720,2,0)),"",VLOOKUP(C389,'[3]Capacidad Financiera'!$B$12:$X$3580,2,0))</f>
        <v/>
      </c>
      <c r="E389" s="519" t="str">
        <f>IF(ISERROR(VLOOKUP(C389,'[3]Capacidad Financiera'!$B$12:$X$62720,3,0)),"",VLOOKUP(C389,'[3]Capacidad Financiera'!$B$12:$X$62720,3,0))</f>
        <v/>
      </c>
      <c r="F389" s="516"/>
      <c r="G389" s="516" t="str">
        <f>IF(OR(D389="",E389="",F389=""),"",IF(C389&lt;&gt;"",IF(ISERROR(VLOOKUP($A$10,[3]POA!$A$2:$D$25,2,0)),"",VLOOKUP($A$10,[3]POA!$A$2:$D$25,2,0)),""))</f>
        <v/>
      </c>
      <c r="H389" s="520" t="str">
        <f t="shared" si="30"/>
        <v/>
      </c>
      <c r="I389" s="498" t="str">
        <f>IF(OR(D389="",E389="",F389=""),"",IF(AND(H389&gt;0,H389&lt;=Experiencia1),[3]Puntajes!$D$4,IF(AND(H389&gt;Experiencia1,H389&lt;=Experiencia2),[3]Puntajes!$D$5,IF(AND(H389&gt;Experiencia2,H389&lt;=Experiencia3),[3]Puntajes!$D$6,IF(H389&gt;Experiencia3,[3]Puntajes!$D$7,0)))))</f>
        <v/>
      </c>
    </row>
    <row r="390" spans="1:9" ht="13.8">
      <c r="C390" s="518"/>
      <c r="D390" s="517" t="str">
        <f>IF(ISERROR(VLOOKUP(C390,'[3]Capacidad Financiera'!$B$12:$X$62720,2,0)),"",VLOOKUP(C390,'[3]Capacidad Financiera'!$B$12:$X$3580,2,0))</f>
        <v/>
      </c>
      <c r="E390" s="519" t="str">
        <f>IF(ISERROR(VLOOKUP(C390,'[3]Capacidad Financiera'!$B$12:$X$62720,3,0)),"",VLOOKUP(C390,'[3]Capacidad Financiera'!$B$12:$X$62720,3,0))</f>
        <v/>
      </c>
      <c r="F390" s="516"/>
      <c r="G390" s="516" t="str">
        <f>IF(OR(D390="",E390="",F390=""),"",IF(C390&lt;&gt;"",IF(ISERROR(VLOOKUP($A$10,[3]POA!$A$2:$D$25,2,0)),"",VLOOKUP($A$10,[3]POA!$A$2:$D$25,2,0)),""))</f>
        <v/>
      </c>
      <c r="H390" s="520" t="str">
        <f t="shared" si="30"/>
        <v/>
      </c>
      <c r="I390" s="498" t="str">
        <f>IF(OR(D390="",E390="",F390=""),"",IF(AND(H390&gt;0,H390&lt;=Experiencia1),[3]Puntajes!$D$4,IF(AND(H390&gt;Experiencia1,H390&lt;=Experiencia2),[3]Puntajes!$D$5,IF(AND(H390&gt;Experiencia2,H390&lt;=Experiencia3),[3]Puntajes!$D$6,IF(H390&gt;Experiencia3,[3]Puntajes!$D$7,0)))))</f>
        <v/>
      </c>
    </row>
    <row r="391" spans="1:9" ht="13.8">
      <c r="C391" s="518"/>
      <c r="D391" s="517" t="str">
        <f>IF(ISERROR(VLOOKUP(C391,'[3]Capacidad Financiera'!$B$12:$X$62720,2,0)),"",VLOOKUP(C391,'[3]Capacidad Financiera'!$B$12:$X$3580,2,0))</f>
        <v/>
      </c>
      <c r="E391" s="519" t="str">
        <f>IF(ISERROR(VLOOKUP(C391,'[3]Capacidad Financiera'!$B$12:$X$62720,3,0)),"",VLOOKUP(C391,'[3]Capacidad Financiera'!$B$12:$X$62720,3,0))</f>
        <v/>
      </c>
      <c r="F391" s="516"/>
      <c r="G391" s="516" t="str">
        <f>IF(OR(D391="",E391="",F391=""),"",IF(C391&lt;&gt;"",IF(ISERROR(VLOOKUP($A$10,[3]POA!$A$2:$D$25,2,0)),"",VLOOKUP($A$10,[3]POA!$A$2:$D$25,2,0)),""))</f>
        <v/>
      </c>
      <c r="H391" s="520" t="str">
        <f t="shared" si="30"/>
        <v/>
      </c>
      <c r="I391" s="498" t="str">
        <f>IF(OR(D391="",E391="",F391=""),"",IF(AND(H391&gt;0,H391&lt;=Experiencia1),[3]Puntajes!$D$4,IF(AND(H391&gt;Experiencia1,H391&lt;=Experiencia2),[3]Puntajes!$D$5,IF(AND(H391&gt;Experiencia2,H391&lt;=Experiencia3),[3]Puntajes!$D$6,IF(H391&gt;Experiencia3,[3]Puntajes!$D$7,0)))))</f>
        <v/>
      </c>
    </row>
    <row r="392" spans="1:9" ht="13.8">
      <c r="C392" s="518"/>
      <c r="D392" s="517" t="str">
        <f>IF(ISERROR(VLOOKUP(C392,'[3]Capacidad Financiera'!$B$12:$X$62720,2,0)),"",VLOOKUP(C392,'[3]Capacidad Financiera'!$B$12:$X$3580,2,0))</f>
        <v/>
      </c>
      <c r="E392" s="519" t="str">
        <f>IF(ISERROR(VLOOKUP(C392,'[3]Capacidad Financiera'!$B$12:$X$62720,3,0)),"",VLOOKUP(C392,'[3]Capacidad Financiera'!$B$12:$X$62720,3,0))</f>
        <v/>
      </c>
      <c r="F392" s="516"/>
      <c r="G392" s="516" t="str">
        <f>IF(OR(D392="",E392="",F392=""),"",IF(C392&lt;&gt;"",IF(ISERROR(VLOOKUP($A$10,[3]POA!$A$2:$D$25,2,0)),"",VLOOKUP($A$10,[3]POA!$A$2:$D$25,2,0)),""))</f>
        <v/>
      </c>
      <c r="H392" s="520" t="str">
        <f t="shared" si="30"/>
        <v/>
      </c>
      <c r="I392" s="498" t="str">
        <f>IF(OR(D392="",E392="",F392=""),"",IF(AND(H392&gt;0,H392&lt;=Experiencia1),[3]Puntajes!$D$4,IF(AND(H392&gt;Experiencia1,H392&lt;=Experiencia2),[3]Puntajes!$D$5,IF(AND(H392&gt;Experiencia2,H392&lt;=Experiencia3),[3]Puntajes!$D$6,IF(H392&gt;Experiencia3,[3]Puntajes!$D$7,0)))))</f>
        <v/>
      </c>
    </row>
    <row r="393" spans="1:9" ht="13.8">
      <c r="C393" s="518"/>
      <c r="D393" s="517" t="str">
        <f>IF(ISERROR(VLOOKUP(C393,'[3]Capacidad Financiera'!$B$12:$X$62720,2,0)),"",VLOOKUP(C393,'[3]Capacidad Financiera'!$B$12:$X$3580,2,0))</f>
        <v/>
      </c>
      <c r="E393" s="519" t="str">
        <f>IF(ISERROR(VLOOKUP(C393,'[3]Capacidad Financiera'!$B$12:$X$62720,3,0)),"",VLOOKUP(C393,'[3]Capacidad Financiera'!$B$12:$X$62720,3,0))</f>
        <v/>
      </c>
      <c r="F393" s="516"/>
      <c r="G393" s="516" t="str">
        <f>IF(OR(D393="",E393="",F393=""),"",IF(C393&lt;&gt;"",IF(ISERROR(VLOOKUP($A$10,[3]POA!$A$2:$D$25,2,0)),"",VLOOKUP($A$10,[3]POA!$A$2:$D$25,2,0)),""))</f>
        <v/>
      </c>
      <c r="H393" s="520" t="str">
        <f t="shared" si="30"/>
        <v/>
      </c>
      <c r="I393" s="498" t="str">
        <f>IF(OR(D393="",E393="",F393=""),"",IF(AND(H393&gt;0,H393&lt;=Experiencia1),[3]Puntajes!$D$4,IF(AND(H393&gt;Experiencia1,H393&lt;=Experiencia2),[3]Puntajes!$D$5,IF(AND(H393&gt;Experiencia2,H393&lt;=Experiencia3),[3]Puntajes!$D$6,IF(H393&gt;Experiencia3,[3]Puntajes!$D$7,0)))))</f>
        <v/>
      </c>
    </row>
    <row r="394" spans="1:9" ht="14.4" thickBot="1">
      <c r="C394" s="521"/>
      <c r="D394" s="522" t="str">
        <f>IF(ISERROR(VLOOKUP(C394,'[3]Capacidad Financiera'!$B$12:$X$62720,2,0)),"",VLOOKUP(C394,'[3]Capacidad Financiera'!$B$12:$X$3580,2,0))</f>
        <v/>
      </c>
      <c r="E394" s="523" t="str">
        <f>IF(ISERROR(VLOOKUP(C394,'[3]Capacidad Financiera'!$B$12:$X$62720,3,0)),"",VLOOKUP(C394,'[3]Capacidad Financiera'!$B$12:$X$62720,3,0))</f>
        <v/>
      </c>
      <c r="F394" s="531"/>
      <c r="G394" s="531" t="str">
        <f>IF(OR(D394="",E394="",F394=""),"",IF(C394&lt;&gt;"",IF(ISERROR(VLOOKUP($A$10,[3]POA!$A$2:$D$25,2,0)),"",VLOOKUP($A$10,[3]POA!$A$2:$D$25,2,0)),""))</f>
        <v/>
      </c>
      <c r="H394" s="524" t="str">
        <f t="shared" si="30"/>
        <v/>
      </c>
      <c r="I394" s="502" t="str">
        <f>IF(OR(D394="",E394="",F394=""),"",IF(AND(H394&gt;0,H394&lt;=Experiencia1),[3]Puntajes!$D$4,IF(AND(H394&gt;Experiencia1,H394&lt;=Experiencia2),[3]Puntajes!$D$5,IF(AND(H394&gt;Experiencia2,H394&lt;=Experiencia3),[3]Puntajes!$D$6,IF(H394&gt;Experiencia3,[3]Puntajes!$D$7,0)))))</f>
        <v/>
      </c>
    </row>
    <row r="395" spans="1:9" ht="13.8">
      <c r="C395" s="525"/>
      <c r="D395" s="526" t="str">
        <f>IF(ISERROR(VLOOKUP(C395,'[3]Capacidad Financiera'!$B$12:$X$62720,2,0)),"",VLOOKUP(C395,'[3]Capacidad Financiera'!$B$12:$X$3580,2,0))</f>
        <v/>
      </c>
      <c r="E395" s="527" t="str">
        <f>IF(ISERROR(VLOOKUP(C395,'[3]Capacidad Financiera'!$B$12:$X$62720,3,0)),"",VLOOKUP(C395,'[3]Capacidad Financiera'!$B$12:$X$62720,3,0))</f>
        <v/>
      </c>
      <c r="F395" s="528"/>
      <c r="G395" s="528" t="str">
        <f>IF(OR(D395="",E395="",F395=""),"",IF(C396="",IF(C395&lt;&gt;"",IF(ISERROR(VLOOKUP($A$10,[3]POA!$A$2:$D$25,2,0)),"",VLOOKUP($A$10,[3]POA!$A$2:$D$25,2,0)),""),""))</f>
        <v/>
      </c>
      <c r="H395" s="529" t="str">
        <f>IF(OR(D395="",E395="",F395=""),"",IF(C396="",IF(C395&lt;&gt;"",F395/G395,""),""))</f>
        <v/>
      </c>
      <c r="I395" s="530" t="str">
        <f>IF(C396="",IF(F395="","",IF(AND(H395&gt;0,H395&lt;=Experiencia1),[3]Puntajes!$D$4,IF(AND(H395&gt;Experiencia1,H395&lt;=Experiencia2),[3]Puntajes!$D$5,IF(AND(H395&gt;Experiencia2,H395&lt;=Experiencia3),[3]Puntajes!$D$6,IF(H395&gt;Experiencia3,[3]Puntajes!$D$7,0))))),"")</f>
        <v/>
      </c>
    </row>
    <row r="396" spans="1:9" ht="13.8">
      <c r="C396" s="518"/>
      <c r="D396" s="517" t="str">
        <f>IF(ISERROR(VLOOKUP(C396,'[3]Capacidad Financiera'!$B$12:$X$62720,2,0)),"",VLOOKUP(C396,'[3]Capacidad Financiera'!$B$12:$X$3580,2,0))</f>
        <v/>
      </c>
      <c r="E396" s="519" t="str">
        <f>IF(ISERROR(VLOOKUP(C396,'[3]Capacidad Financiera'!$B$12:$X$62720,3,0)),"",VLOOKUP(C396,'[3]Capacidad Financiera'!$B$12:$X$62720,3,0))</f>
        <v/>
      </c>
      <c r="F396" s="516"/>
      <c r="G396" s="516" t="str">
        <f>IF(OR(D396="",E396="",F396=""),"",IF(C396&lt;&gt;"",IF(ISERROR(VLOOKUP($A$10,[3]POA!$A$2:$D$25,2,0)),"",VLOOKUP($A$10,[3]POA!$A$2:$D$25,2,0)),""))</f>
        <v/>
      </c>
      <c r="H396" s="520" t="str">
        <f>IF(OR(D396="",E396="",F396=""),"",IF(C396&lt;&gt;"",F396/(G396*E396),""))</f>
        <v/>
      </c>
      <c r="I396" s="498" t="str">
        <f>IF(OR(D396="",E396="",F396=""),"",IF(AND(H396&gt;0,H396&lt;=Experiencia1),[3]Puntajes!$D$4,IF(AND(H396&gt;Experiencia1,H396&lt;=Experiencia2),[3]Puntajes!$D$5,IF(AND(H396&gt;Experiencia2,H396&lt;=Experiencia3),[3]Puntajes!$D$6,IF(H396&gt;Experiencia3,[3]Puntajes!$D$7,0)))))</f>
        <v/>
      </c>
    </row>
    <row r="397" spans="1:9" ht="13.8">
      <c r="C397" s="518"/>
      <c r="D397" s="517" t="str">
        <f>IF(ISERROR(VLOOKUP(C397,'[3]Capacidad Financiera'!$B$12:$X$62720,2,0)),"",VLOOKUP(C397,'[3]Capacidad Financiera'!$B$12:$X$3580,2,0))</f>
        <v/>
      </c>
      <c r="E397" s="519" t="str">
        <f>IF(ISERROR(VLOOKUP(C397,'[3]Capacidad Financiera'!$B$12:$X$62720,3,0)),"",VLOOKUP(C397,'[3]Capacidad Financiera'!$B$12:$X$62720,3,0))</f>
        <v/>
      </c>
      <c r="F397" s="516"/>
      <c r="G397" s="516" t="str">
        <f>IF(OR(D397="",E397="",F397=""),"",IF(C397&lt;&gt;"",IF(ISERROR(VLOOKUP($A$10,[3]POA!$A$2:$D$25,2,0)),"",VLOOKUP($A$10,[3]POA!$A$2:$D$25,2,0)),""))</f>
        <v/>
      </c>
      <c r="H397" s="520" t="str">
        <f t="shared" ref="H397:H405" si="31">IF(OR(D397="",E397="",F397=""),"",IF(C397&lt;&gt;"",F397/(G397*E397),""))</f>
        <v/>
      </c>
      <c r="I397" s="498" t="str">
        <f>IF(OR(D397="",E397="",F397=""),"",IF(AND(H397&gt;0,H397&lt;=Experiencia1),[3]Puntajes!$D$4,IF(AND(H397&gt;Experiencia1,H397&lt;=Experiencia2),[3]Puntajes!$D$5,IF(AND(H397&gt;Experiencia2,H397&lt;=Experiencia3),[3]Puntajes!$D$6,IF(H397&gt;Experiencia3,[3]Puntajes!$D$7,0)))))</f>
        <v/>
      </c>
    </row>
    <row r="398" spans="1:9" ht="13.8">
      <c r="C398" s="518"/>
      <c r="D398" s="517" t="str">
        <f>IF(ISERROR(VLOOKUP(C398,'[3]Capacidad Financiera'!$B$12:$X$62720,2,0)),"",VLOOKUP(C398,'[3]Capacidad Financiera'!$B$12:$X$3580,2,0))</f>
        <v/>
      </c>
      <c r="E398" s="519" t="str">
        <f>IF(ISERROR(VLOOKUP(C398,'[3]Capacidad Financiera'!$B$12:$X$62720,3,0)),"",VLOOKUP(C398,'[3]Capacidad Financiera'!$B$12:$X$62720,3,0))</f>
        <v/>
      </c>
      <c r="F398" s="516"/>
      <c r="G398" s="516" t="str">
        <f>IF(OR(D398="",E398="",F398=""),"",IF(C398&lt;&gt;"",IF(ISERROR(VLOOKUP($A$10,[3]POA!$A$2:$D$25,2,0)),"",VLOOKUP($A$10,[3]POA!$A$2:$D$25,2,0)),""))</f>
        <v/>
      </c>
      <c r="H398" s="520" t="str">
        <f t="shared" si="31"/>
        <v/>
      </c>
      <c r="I398" s="498" t="str">
        <f>IF(OR(D398="",E398="",F398=""),"",IF(AND(H398&gt;0,H398&lt;=Experiencia1),[3]Puntajes!$D$4,IF(AND(H398&gt;Experiencia1,H398&lt;=Experiencia2),[3]Puntajes!$D$5,IF(AND(H398&gt;Experiencia2,H398&lt;=Experiencia3),[3]Puntajes!$D$6,IF(H398&gt;Experiencia3,[3]Puntajes!$D$7,0)))))</f>
        <v/>
      </c>
    </row>
    <row r="399" spans="1:9" ht="13.8">
      <c r="C399" s="518"/>
      <c r="D399" s="517" t="str">
        <f>IF(ISERROR(VLOOKUP(C399,'[3]Capacidad Financiera'!$B$12:$X$62720,2,0)),"",VLOOKUP(C399,'[3]Capacidad Financiera'!$B$12:$X$3580,2,0))</f>
        <v/>
      </c>
      <c r="E399" s="519" t="str">
        <f>IF(ISERROR(VLOOKUP(C399,'[3]Capacidad Financiera'!$B$12:$X$62720,3,0)),"",VLOOKUP(C399,'[3]Capacidad Financiera'!$B$12:$X$62720,3,0))</f>
        <v/>
      </c>
      <c r="F399" s="516"/>
      <c r="G399" s="516" t="str">
        <f>IF(OR(D399="",E399="",F399=""),"",IF(C399&lt;&gt;"",IF(ISERROR(VLOOKUP($A$10,[3]POA!$A$2:$D$25,2,0)),"",VLOOKUP($A$10,[3]POA!$A$2:$D$25,2,0)),""))</f>
        <v/>
      </c>
      <c r="H399" s="520" t="str">
        <f t="shared" si="31"/>
        <v/>
      </c>
      <c r="I399" s="498" t="str">
        <f>IF(OR(D399="",E399="",F399=""),"",IF(AND(H399&gt;0,H399&lt;=Experiencia1),[3]Puntajes!$D$4,IF(AND(H399&gt;Experiencia1,H399&lt;=Experiencia2),[3]Puntajes!$D$5,IF(AND(H399&gt;Experiencia2,H399&lt;=Experiencia3),[3]Puntajes!$D$6,IF(H399&gt;Experiencia3,[3]Puntajes!$D$7,0)))))</f>
        <v/>
      </c>
    </row>
    <row r="400" spans="1:9" ht="13.8">
      <c r="C400" s="518"/>
      <c r="D400" s="517" t="str">
        <f>IF(ISERROR(VLOOKUP(C400,'[3]Capacidad Financiera'!$B$12:$X$62720,2,0)),"",VLOOKUP(C400,'[3]Capacidad Financiera'!$B$12:$X$3580,2,0))</f>
        <v/>
      </c>
      <c r="E400" s="519" t="str">
        <f>IF(ISERROR(VLOOKUP(C400,'[3]Capacidad Financiera'!$B$12:$X$62720,3,0)),"",VLOOKUP(C400,'[3]Capacidad Financiera'!$B$12:$X$62720,3,0))</f>
        <v/>
      </c>
      <c r="F400" s="516"/>
      <c r="G400" s="516" t="str">
        <f>IF(OR(D400="",E400="",F400=""),"",IF(C400&lt;&gt;"",IF(ISERROR(VLOOKUP($A$10,[3]POA!$A$2:$D$25,2,0)),"",VLOOKUP($A$10,[3]POA!$A$2:$D$25,2,0)),""))</f>
        <v/>
      </c>
      <c r="H400" s="520" t="str">
        <f t="shared" si="31"/>
        <v/>
      </c>
      <c r="I400" s="498" t="str">
        <f>IF(OR(D400="",E400="",F400=""),"",IF(AND(H400&gt;0,H400&lt;=Experiencia1),[3]Puntajes!$D$4,IF(AND(H400&gt;Experiencia1,H400&lt;=Experiencia2),[3]Puntajes!$D$5,IF(AND(H400&gt;Experiencia2,H400&lt;=Experiencia3),[3]Puntajes!$D$6,IF(H400&gt;Experiencia3,[3]Puntajes!$D$7,0)))))</f>
        <v/>
      </c>
    </row>
    <row r="401" spans="3:9" ht="13.8">
      <c r="C401" s="518"/>
      <c r="D401" s="517" t="str">
        <f>IF(ISERROR(VLOOKUP(C401,'[3]Capacidad Financiera'!$B$12:$X$62720,2,0)),"",VLOOKUP(C401,'[3]Capacidad Financiera'!$B$12:$X$3580,2,0))</f>
        <v/>
      </c>
      <c r="E401" s="519" t="str">
        <f>IF(ISERROR(VLOOKUP(C401,'[3]Capacidad Financiera'!$B$12:$X$62720,3,0)),"",VLOOKUP(C401,'[3]Capacidad Financiera'!$B$12:$X$62720,3,0))</f>
        <v/>
      </c>
      <c r="F401" s="516"/>
      <c r="G401" s="516" t="str">
        <f>IF(OR(D401="",E401="",F401=""),"",IF(C401&lt;&gt;"",IF(ISERROR(VLOOKUP($A$10,[3]POA!$A$2:$D$25,2,0)),"",VLOOKUP($A$10,[3]POA!$A$2:$D$25,2,0)),""))</f>
        <v/>
      </c>
      <c r="H401" s="520" t="str">
        <f t="shared" si="31"/>
        <v/>
      </c>
      <c r="I401" s="498" t="str">
        <f>IF(OR(D401="",E401="",F401=""),"",IF(AND(H401&gt;0,H401&lt;=Experiencia1),[3]Puntajes!$D$4,IF(AND(H401&gt;Experiencia1,H401&lt;=Experiencia2),[3]Puntajes!$D$5,IF(AND(H401&gt;Experiencia2,H401&lt;=Experiencia3),[3]Puntajes!$D$6,IF(H401&gt;Experiencia3,[3]Puntajes!$D$7,0)))))</f>
        <v/>
      </c>
    </row>
    <row r="402" spans="3:9" ht="13.8">
      <c r="C402" s="518"/>
      <c r="D402" s="517" t="str">
        <f>IF(ISERROR(VLOOKUP(C402,'[3]Capacidad Financiera'!$B$12:$X$62720,2,0)),"",VLOOKUP(C402,'[3]Capacidad Financiera'!$B$12:$X$3580,2,0))</f>
        <v/>
      </c>
      <c r="E402" s="519" t="str">
        <f>IF(ISERROR(VLOOKUP(C402,'[3]Capacidad Financiera'!$B$12:$X$62720,3,0)),"",VLOOKUP(C402,'[3]Capacidad Financiera'!$B$12:$X$62720,3,0))</f>
        <v/>
      </c>
      <c r="F402" s="516"/>
      <c r="G402" s="516" t="str">
        <f>IF(OR(D402="",E402="",F402=""),"",IF(C402&lt;&gt;"",IF(ISERROR(VLOOKUP($A$10,[3]POA!$A$2:$D$25,2,0)),"",VLOOKUP($A$10,[3]POA!$A$2:$D$25,2,0)),""))</f>
        <v/>
      </c>
      <c r="H402" s="520" t="str">
        <f t="shared" si="31"/>
        <v/>
      </c>
      <c r="I402" s="498" t="str">
        <f>IF(OR(D402="",E402="",F402=""),"",IF(AND(H402&gt;0,H402&lt;=Experiencia1),[3]Puntajes!$D$4,IF(AND(H402&gt;Experiencia1,H402&lt;=Experiencia2),[3]Puntajes!$D$5,IF(AND(H402&gt;Experiencia2,H402&lt;=Experiencia3),[3]Puntajes!$D$6,IF(H402&gt;Experiencia3,[3]Puntajes!$D$7,0)))))</f>
        <v/>
      </c>
    </row>
    <row r="403" spans="3:9" ht="13.8">
      <c r="C403" s="518"/>
      <c r="D403" s="517" t="str">
        <f>IF(ISERROR(VLOOKUP(C403,'[3]Capacidad Financiera'!$B$12:$X$62720,2,0)),"",VLOOKUP(C403,'[3]Capacidad Financiera'!$B$12:$X$3580,2,0))</f>
        <v/>
      </c>
      <c r="E403" s="519" t="str">
        <f>IF(ISERROR(VLOOKUP(C403,'[3]Capacidad Financiera'!$B$12:$X$62720,3,0)),"",VLOOKUP(C403,'[3]Capacidad Financiera'!$B$12:$X$62720,3,0))</f>
        <v/>
      </c>
      <c r="F403" s="516"/>
      <c r="G403" s="516" t="str">
        <f>IF(OR(D403="",E403="",F403=""),"",IF(C403&lt;&gt;"",IF(ISERROR(VLOOKUP($A$10,[3]POA!$A$2:$D$25,2,0)),"",VLOOKUP($A$10,[3]POA!$A$2:$D$25,2,0)),""))</f>
        <v/>
      </c>
      <c r="H403" s="520" t="str">
        <f t="shared" si="31"/>
        <v/>
      </c>
      <c r="I403" s="498" t="str">
        <f>IF(OR(D403="",E403="",F403=""),"",IF(AND(H403&gt;0,H403&lt;=Experiencia1),[3]Puntajes!$D$4,IF(AND(H403&gt;Experiencia1,H403&lt;=Experiencia2),[3]Puntajes!$D$5,IF(AND(H403&gt;Experiencia2,H403&lt;=Experiencia3),[3]Puntajes!$D$6,IF(H403&gt;Experiencia3,[3]Puntajes!$D$7,0)))))</f>
        <v/>
      </c>
    </row>
    <row r="404" spans="3:9" ht="13.8">
      <c r="C404" s="518"/>
      <c r="D404" s="517" t="str">
        <f>IF(ISERROR(VLOOKUP(C404,'[3]Capacidad Financiera'!$B$12:$X$62720,2,0)),"",VLOOKUP(C404,'[3]Capacidad Financiera'!$B$12:$X$3580,2,0))</f>
        <v/>
      </c>
      <c r="E404" s="519" t="str">
        <f>IF(ISERROR(VLOOKUP(C404,'[3]Capacidad Financiera'!$B$12:$X$62720,3,0)),"",VLOOKUP(C404,'[3]Capacidad Financiera'!$B$12:$X$62720,3,0))</f>
        <v/>
      </c>
      <c r="F404" s="516"/>
      <c r="G404" s="516" t="str">
        <f>IF(OR(D404="",E404="",F404=""),"",IF(C404&lt;&gt;"",IF(ISERROR(VLOOKUP($A$10,[3]POA!$A$2:$D$25,2,0)),"",VLOOKUP($A$10,[3]POA!$A$2:$D$25,2,0)),""))</f>
        <v/>
      </c>
      <c r="H404" s="520" t="str">
        <f t="shared" si="31"/>
        <v/>
      </c>
      <c r="I404" s="498" t="str">
        <f>IF(OR(D404="",E404="",F404=""),"",IF(AND(H404&gt;0,H404&lt;=Experiencia1),[3]Puntajes!$D$4,IF(AND(H404&gt;Experiencia1,H404&lt;=Experiencia2),[3]Puntajes!$D$5,IF(AND(H404&gt;Experiencia2,H404&lt;=Experiencia3),[3]Puntajes!$D$6,IF(H404&gt;Experiencia3,[3]Puntajes!$D$7,0)))))</f>
        <v/>
      </c>
    </row>
    <row r="405" spans="3:9" ht="14.4" thickBot="1">
      <c r="C405" s="521"/>
      <c r="D405" s="522" t="str">
        <f>IF(ISERROR(VLOOKUP(C405,'[3]Capacidad Financiera'!$B$12:$X$62720,2,0)),"",VLOOKUP(C405,'[3]Capacidad Financiera'!$B$12:$X$3580,2,0))</f>
        <v/>
      </c>
      <c r="E405" s="523" t="str">
        <f>IF(ISERROR(VLOOKUP(C405,'[3]Capacidad Financiera'!$B$12:$X$62720,3,0)),"",VLOOKUP(C405,'[3]Capacidad Financiera'!$B$12:$X$62720,3,0))</f>
        <v/>
      </c>
      <c r="F405" s="531"/>
      <c r="G405" s="531" t="str">
        <f>IF(OR(D405="",E405="",F405=""),"",IF(C405&lt;&gt;"",IF(ISERROR(VLOOKUP($A$10,[3]POA!$A$2:$D$25,2,0)),"",VLOOKUP($A$10,[3]POA!$A$2:$D$25,2,0)),""))</f>
        <v/>
      </c>
      <c r="H405" s="524" t="str">
        <f t="shared" si="31"/>
        <v/>
      </c>
      <c r="I405" s="502" t="str">
        <f>IF(OR(D405="",E405="",F405=""),"",IF(AND(H405&gt;0,H405&lt;=Experiencia1),[3]Puntajes!$D$4,IF(AND(H405&gt;Experiencia1,H405&lt;=Experiencia2),[3]Puntajes!$D$5,IF(AND(H405&gt;Experiencia2,H405&lt;=Experiencia3),[3]Puntajes!$D$6,IF(H405&gt;Experiencia3,[3]Puntajes!$D$7,0)))))</f>
        <v/>
      </c>
    </row>
    <row r="406" spans="3:9" ht="13.8">
      <c r="C406" s="525"/>
      <c r="D406" s="526" t="str">
        <f>IF(ISERROR(VLOOKUP(C406,'[3]Capacidad Financiera'!$B$12:$X$62720,2,0)),"",VLOOKUP(C406,'[3]Capacidad Financiera'!$B$12:$X$3580,2,0))</f>
        <v/>
      </c>
      <c r="E406" s="527" t="str">
        <f>IF(ISERROR(VLOOKUP(C406,'[3]Capacidad Financiera'!$B$12:$X$62720,3,0)),"",VLOOKUP(C406,'[3]Capacidad Financiera'!$B$12:$X$62720,3,0))</f>
        <v/>
      </c>
      <c r="F406" s="528"/>
      <c r="G406" s="528" t="str">
        <f>IF(OR(D406="",E406="",F406=""),"",IF(C407="",IF(C406&lt;&gt;"",IF(ISERROR(VLOOKUP($A$10,[3]POA!$A$2:$D$25,2,0)),"",VLOOKUP($A$10,[3]POA!$A$2:$D$25,2,0)),""),""))</f>
        <v/>
      </c>
      <c r="H406" s="529" t="str">
        <f>IF(OR(D406="",E406="",F406=""),"",IF(C407="",IF(C406&lt;&gt;"",F406/G406,""),""))</f>
        <v/>
      </c>
      <c r="I406" s="530" t="str">
        <f>IF(C407="",IF(F406="","",IF(AND(H406&gt;0,H406&lt;=Experiencia1),[3]Puntajes!$D$4,IF(AND(H406&gt;Experiencia1,H406&lt;=Experiencia2),[3]Puntajes!$D$5,IF(AND(H406&gt;Experiencia2,H406&lt;=Experiencia3),[3]Puntajes!$D$6,IF(H406&gt;Experiencia3,[3]Puntajes!$D$7,0))))),"")</f>
        <v/>
      </c>
    </row>
    <row r="407" spans="3:9" ht="13.8">
      <c r="C407" s="518"/>
      <c r="D407" s="517" t="str">
        <f>IF(ISERROR(VLOOKUP(C407,'[3]Capacidad Financiera'!$B$12:$X$62720,2,0)),"",VLOOKUP(C407,'[3]Capacidad Financiera'!$B$12:$X$3580,2,0))</f>
        <v/>
      </c>
      <c r="E407" s="519" t="str">
        <f>IF(ISERROR(VLOOKUP(C407,'[3]Capacidad Financiera'!$B$12:$X$62720,3,0)),"",VLOOKUP(C407,'[3]Capacidad Financiera'!$B$12:$X$62720,3,0))</f>
        <v/>
      </c>
      <c r="F407" s="516"/>
      <c r="G407" s="516" t="str">
        <f>IF(OR(D407="",E407="",F407=""),"",IF(C407&lt;&gt;"",IF(ISERROR(VLOOKUP($A$10,[3]POA!$A$2:$D$25,2,0)),"",VLOOKUP($A$10,[3]POA!$A$2:$D$25,2,0)),""))</f>
        <v/>
      </c>
      <c r="H407" s="520" t="str">
        <f>IF(OR(D407="",E407="",F407=""),"",IF(C407&lt;&gt;"",F407/(G407*E407),""))</f>
        <v/>
      </c>
      <c r="I407" s="498" t="str">
        <f>IF(OR(D407="",E407="",F407=""),"",IF(AND(H407&gt;0,H407&lt;=Experiencia1),[3]Puntajes!$D$4,IF(AND(H407&gt;Experiencia1,H407&lt;=Experiencia2),[3]Puntajes!$D$5,IF(AND(H407&gt;Experiencia2,H407&lt;=Experiencia3),[3]Puntajes!$D$6,IF(H407&gt;Experiencia3,[3]Puntajes!$D$7,0)))))</f>
        <v/>
      </c>
    </row>
    <row r="408" spans="3:9" ht="13.8">
      <c r="C408" s="518"/>
      <c r="D408" s="517" t="str">
        <f>IF(ISERROR(VLOOKUP(C408,'[3]Capacidad Financiera'!$B$12:$X$62720,2,0)),"",VLOOKUP(C408,'[3]Capacidad Financiera'!$B$12:$X$3580,2,0))</f>
        <v/>
      </c>
      <c r="E408" s="519" t="str">
        <f>IF(ISERROR(VLOOKUP(C408,'[3]Capacidad Financiera'!$B$12:$X$62720,3,0)),"",VLOOKUP(C408,'[3]Capacidad Financiera'!$B$12:$X$62720,3,0))</f>
        <v/>
      </c>
      <c r="F408" s="516"/>
      <c r="G408" s="516" t="str">
        <f>IF(OR(D408="",E408="",F408=""),"",IF(C408&lt;&gt;"",IF(ISERROR(VLOOKUP($A$10,[3]POA!$A$2:$D$25,2,0)),"",VLOOKUP($A$10,[3]POA!$A$2:$D$25,2,0)),""))</f>
        <v/>
      </c>
      <c r="H408" s="520" t="str">
        <f t="shared" ref="H408:H416" si="32">IF(OR(D408="",E408="",F408=""),"",IF(C408&lt;&gt;"",F408/(G408*E408),""))</f>
        <v/>
      </c>
      <c r="I408" s="498" t="str">
        <f>IF(OR(D408="",E408="",F408=""),"",IF(AND(H408&gt;0,H408&lt;=Experiencia1),[3]Puntajes!$D$4,IF(AND(H408&gt;Experiencia1,H408&lt;=Experiencia2),[3]Puntajes!$D$5,IF(AND(H408&gt;Experiencia2,H408&lt;=Experiencia3),[3]Puntajes!$D$6,IF(H408&gt;Experiencia3,[3]Puntajes!$D$7,0)))))</f>
        <v/>
      </c>
    </row>
    <row r="409" spans="3:9" ht="13.8">
      <c r="C409" s="518"/>
      <c r="D409" s="517" t="str">
        <f>IF(ISERROR(VLOOKUP(C409,'[3]Capacidad Financiera'!$B$12:$X$62720,2,0)),"",VLOOKUP(C409,'[3]Capacidad Financiera'!$B$12:$X$3580,2,0))</f>
        <v/>
      </c>
      <c r="E409" s="519" t="str">
        <f>IF(ISERROR(VLOOKUP(C409,'[3]Capacidad Financiera'!$B$12:$X$62720,3,0)),"",VLOOKUP(C409,'[3]Capacidad Financiera'!$B$12:$X$62720,3,0))</f>
        <v/>
      </c>
      <c r="F409" s="516"/>
      <c r="G409" s="516" t="str">
        <f>IF(OR(D409="",E409="",F409=""),"",IF(C409&lt;&gt;"",IF(ISERROR(VLOOKUP($A$10,[3]POA!$A$2:$D$25,2,0)),"",VLOOKUP($A$10,[3]POA!$A$2:$D$25,2,0)),""))</f>
        <v/>
      </c>
      <c r="H409" s="520" t="str">
        <f t="shared" si="32"/>
        <v/>
      </c>
      <c r="I409" s="498" t="str">
        <f>IF(OR(D409="",E409="",F409=""),"",IF(AND(H409&gt;0,H409&lt;=Experiencia1),[3]Puntajes!$D$4,IF(AND(H409&gt;Experiencia1,H409&lt;=Experiencia2),[3]Puntajes!$D$5,IF(AND(H409&gt;Experiencia2,H409&lt;=Experiencia3),[3]Puntajes!$D$6,IF(H409&gt;Experiencia3,[3]Puntajes!$D$7,0)))))</f>
        <v/>
      </c>
    </row>
    <row r="410" spans="3:9" ht="13.8">
      <c r="C410" s="518"/>
      <c r="D410" s="517" t="str">
        <f>IF(ISERROR(VLOOKUP(C410,'[3]Capacidad Financiera'!$B$12:$X$62720,2,0)),"",VLOOKUP(C410,'[3]Capacidad Financiera'!$B$12:$X$3580,2,0))</f>
        <v/>
      </c>
      <c r="E410" s="519" t="str">
        <f>IF(ISERROR(VLOOKUP(C410,'[3]Capacidad Financiera'!$B$12:$X$62720,3,0)),"",VLOOKUP(C410,'[3]Capacidad Financiera'!$B$12:$X$62720,3,0))</f>
        <v/>
      </c>
      <c r="F410" s="516"/>
      <c r="G410" s="516" t="str">
        <f>IF(OR(D410="",E410="",F410=""),"",IF(C410&lt;&gt;"",IF(ISERROR(VLOOKUP($A$10,[3]POA!$A$2:$D$25,2,0)),"",VLOOKUP($A$10,[3]POA!$A$2:$D$25,2,0)),""))</f>
        <v/>
      </c>
      <c r="H410" s="520" t="str">
        <f t="shared" si="32"/>
        <v/>
      </c>
      <c r="I410" s="498" t="str">
        <f>IF(OR(D410="",E410="",F410=""),"",IF(AND(H410&gt;0,H410&lt;=Experiencia1),[3]Puntajes!$D$4,IF(AND(H410&gt;Experiencia1,H410&lt;=Experiencia2),[3]Puntajes!$D$5,IF(AND(H410&gt;Experiencia2,H410&lt;=Experiencia3),[3]Puntajes!$D$6,IF(H410&gt;Experiencia3,[3]Puntajes!$D$7,0)))))</f>
        <v/>
      </c>
    </row>
    <row r="411" spans="3:9" ht="13.8">
      <c r="C411" s="518"/>
      <c r="D411" s="517" t="str">
        <f>IF(ISERROR(VLOOKUP(C411,'[3]Capacidad Financiera'!$B$12:$X$62720,2,0)),"",VLOOKUP(C411,'[3]Capacidad Financiera'!$B$12:$X$3580,2,0))</f>
        <v/>
      </c>
      <c r="E411" s="519" t="str">
        <f>IF(ISERROR(VLOOKUP(C411,'[3]Capacidad Financiera'!$B$12:$X$62720,3,0)),"",VLOOKUP(C411,'[3]Capacidad Financiera'!$B$12:$X$62720,3,0))</f>
        <v/>
      </c>
      <c r="F411" s="516"/>
      <c r="G411" s="516" t="str">
        <f>IF(OR(D411="",E411="",F411=""),"",IF(C411&lt;&gt;"",IF(ISERROR(VLOOKUP($A$10,[3]POA!$A$2:$D$25,2,0)),"",VLOOKUP($A$10,[3]POA!$A$2:$D$25,2,0)),""))</f>
        <v/>
      </c>
      <c r="H411" s="520" t="str">
        <f t="shared" si="32"/>
        <v/>
      </c>
      <c r="I411" s="498" t="str">
        <f>IF(OR(D411="",E411="",F411=""),"",IF(AND(H411&gt;0,H411&lt;=Experiencia1),[3]Puntajes!$D$4,IF(AND(H411&gt;Experiencia1,H411&lt;=Experiencia2),[3]Puntajes!$D$5,IF(AND(H411&gt;Experiencia2,H411&lt;=Experiencia3),[3]Puntajes!$D$6,IF(H411&gt;Experiencia3,[3]Puntajes!$D$7,0)))))</f>
        <v/>
      </c>
    </row>
    <row r="412" spans="3:9" ht="13.8">
      <c r="C412" s="518"/>
      <c r="D412" s="517" t="str">
        <f>IF(ISERROR(VLOOKUP(C412,'[3]Capacidad Financiera'!$B$12:$X$62720,2,0)),"",VLOOKUP(C412,'[3]Capacidad Financiera'!$B$12:$X$3580,2,0))</f>
        <v/>
      </c>
      <c r="E412" s="519" t="str">
        <f>IF(ISERROR(VLOOKUP(C412,'[3]Capacidad Financiera'!$B$12:$X$62720,3,0)),"",VLOOKUP(C412,'[3]Capacidad Financiera'!$B$12:$X$62720,3,0))</f>
        <v/>
      </c>
      <c r="F412" s="516"/>
      <c r="G412" s="516" t="str">
        <f>IF(OR(D412="",E412="",F412=""),"",IF(C412&lt;&gt;"",IF(ISERROR(VLOOKUP($A$10,[3]POA!$A$2:$D$25,2,0)),"",VLOOKUP($A$10,[3]POA!$A$2:$D$25,2,0)),""))</f>
        <v/>
      </c>
      <c r="H412" s="520" t="str">
        <f t="shared" si="32"/>
        <v/>
      </c>
      <c r="I412" s="498" t="str">
        <f>IF(OR(D412="",E412="",F412=""),"",IF(AND(H412&gt;0,H412&lt;=Experiencia1),[3]Puntajes!$D$4,IF(AND(H412&gt;Experiencia1,H412&lt;=Experiencia2),[3]Puntajes!$D$5,IF(AND(H412&gt;Experiencia2,H412&lt;=Experiencia3),[3]Puntajes!$D$6,IF(H412&gt;Experiencia3,[3]Puntajes!$D$7,0)))))</f>
        <v/>
      </c>
    </row>
    <row r="413" spans="3:9" ht="13.8">
      <c r="C413" s="518"/>
      <c r="D413" s="517" t="str">
        <f>IF(ISERROR(VLOOKUP(C413,'[3]Capacidad Financiera'!$B$12:$X$62720,2,0)),"",VLOOKUP(C413,'[3]Capacidad Financiera'!$B$12:$X$3580,2,0))</f>
        <v/>
      </c>
      <c r="E413" s="519" t="str">
        <f>IF(ISERROR(VLOOKUP(C413,'[3]Capacidad Financiera'!$B$12:$X$62720,3,0)),"",VLOOKUP(C413,'[3]Capacidad Financiera'!$B$12:$X$62720,3,0))</f>
        <v/>
      </c>
      <c r="F413" s="516"/>
      <c r="G413" s="516" t="str">
        <f>IF(OR(D413="",E413="",F413=""),"",IF(C413&lt;&gt;"",IF(ISERROR(VLOOKUP($A$10,[3]POA!$A$2:$D$25,2,0)),"",VLOOKUP($A$10,[3]POA!$A$2:$D$25,2,0)),""))</f>
        <v/>
      </c>
      <c r="H413" s="520" t="str">
        <f t="shared" si="32"/>
        <v/>
      </c>
      <c r="I413" s="498" t="str">
        <f>IF(OR(D413="",E413="",F413=""),"",IF(AND(H413&gt;0,H413&lt;=Experiencia1),[3]Puntajes!$D$4,IF(AND(H413&gt;Experiencia1,H413&lt;=Experiencia2),[3]Puntajes!$D$5,IF(AND(H413&gt;Experiencia2,H413&lt;=Experiencia3),[3]Puntajes!$D$6,IF(H413&gt;Experiencia3,[3]Puntajes!$D$7,0)))))</f>
        <v/>
      </c>
    </row>
    <row r="414" spans="3:9" ht="13.8">
      <c r="C414" s="518"/>
      <c r="D414" s="517" t="str">
        <f>IF(ISERROR(VLOOKUP(C414,'[3]Capacidad Financiera'!$B$12:$X$62720,2,0)),"",VLOOKUP(C414,'[3]Capacidad Financiera'!$B$12:$X$3580,2,0))</f>
        <v/>
      </c>
      <c r="E414" s="519" t="str">
        <f>IF(ISERROR(VLOOKUP(C414,'[3]Capacidad Financiera'!$B$12:$X$62720,3,0)),"",VLOOKUP(C414,'[3]Capacidad Financiera'!$B$12:$X$62720,3,0))</f>
        <v/>
      </c>
      <c r="F414" s="516"/>
      <c r="G414" s="516" t="str">
        <f>IF(OR(D414="",E414="",F414=""),"",IF(C414&lt;&gt;"",IF(ISERROR(VLOOKUP($A$10,[3]POA!$A$2:$D$25,2,0)),"",VLOOKUP($A$10,[3]POA!$A$2:$D$25,2,0)),""))</f>
        <v/>
      </c>
      <c r="H414" s="520" t="str">
        <f t="shared" si="32"/>
        <v/>
      </c>
      <c r="I414" s="498" t="str">
        <f>IF(OR(D414="",E414="",F414=""),"",IF(AND(H414&gt;0,H414&lt;=Experiencia1),[3]Puntajes!$D$4,IF(AND(H414&gt;Experiencia1,H414&lt;=Experiencia2),[3]Puntajes!$D$5,IF(AND(H414&gt;Experiencia2,H414&lt;=Experiencia3),[3]Puntajes!$D$6,IF(H414&gt;Experiencia3,[3]Puntajes!$D$7,0)))))</f>
        <v/>
      </c>
    </row>
    <row r="415" spans="3:9" ht="13.8">
      <c r="C415" s="518"/>
      <c r="D415" s="517" t="str">
        <f>IF(ISERROR(VLOOKUP(C415,'[3]Capacidad Financiera'!$B$12:$X$62720,2,0)),"",VLOOKUP(C415,'[3]Capacidad Financiera'!$B$12:$X$3580,2,0))</f>
        <v/>
      </c>
      <c r="E415" s="519" t="str">
        <f>IF(ISERROR(VLOOKUP(C415,'[3]Capacidad Financiera'!$B$12:$X$62720,3,0)),"",VLOOKUP(C415,'[3]Capacidad Financiera'!$B$12:$X$62720,3,0))</f>
        <v/>
      </c>
      <c r="F415" s="516"/>
      <c r="G415" s="516" t="str">
        <f>IF(OR(D415="",E415="",F415=""),"",IF(C415&lt;&gt;"",IF(ISERROR(VLOOKUP($A$10,[3]POA!$A$2:$D$25,2,0)),"",VLOOKUP($A$10,[3]POA!$A$2:$D$25,2,0)),""))</f>
        <v/>
      </c>
      <c r="H415" s="520" t="str">
        <f t="shared" si="32"/>
        <v/>
      </c>
      <c r="I415" s="498" t="str">
        <f>IF(OR(D415="",E415="",F415=""),"",IF(AND(H415&gt;0,H415&lt;=Experiencia1),[3]Puntajes!$D$4,IF(AND(H415&gt;Experiencia1,H415&lt;=Experiencia2),[3]Puntajes!$D$5,IF(AND(H415&gt;Experiencia2,H415&lt;=Experiencia3),[3]Puntajes!$D$6,IF(H415&gt;Experiencia3,[3]Puntajes!$D$7,0)))))</f>
        <v/>
      </c>
    </row>
    <row r="416" spans="3:9" ht="14.4" thickBot="1">
      <c r="C416" s="521"/>
      <c r="D416" s="522" t="str">
        <f>IF(ISERROR(VLOOKUP(C416,'[3]Capacidad Financiera'!$B$12:$X$62720,2,0)),"",VLOOKUP(C416,'[3]Capacidad Financiera'!$B$12:$X$3580,2,0))</f>
        <v/>
      </c>
      <c r="E416" s="523" t="str">
        <f>IF(ISERROR(VLOOKUP(C416,'[3]Capacidad Financiera'!$B$12:$X$62720,3,0)),"",VLOOKUP(C416,'[3]Capacidad Financiera'!$B$12:$X$62720,3,0))</f>
        <v/>
      </c>
      <c r="F416" s="531"/>
      <c r="G416" s="531" t="str">
        <f>IF(OR(D416="",E416="",F416=""),"",IF(C416&lt;&gt;"",IF(ISERROR(VLOOKUP($A$10,[3]POA!$A$2:$D$25,2,0)),"",VLOOKUP($A$10,[3]POA!$A$2:$D$25,2,0)),""))</f>
        <v/>
      </c>
      <c r="H416" s="524" t="str">
        <f t="shared" si="32"/>
        <v/>
      </c>
      <c r="I416" s="502" t="str">
        <f>IF(OR(D416="",E416="",F416=""),"",IF(AND(H416&gt;0,H416&lt;=Experiencia1),[3]Puntajes!$D$4,IF(AND(H416&gt;Experiencia1,H416&lt;=Experiencia2),[3]Puntajes!$D$5,IF(AND(H416&gt;Experiencia2,H416&lt;=Experiencia3),[3]Puntajes!$D$6,IF(H416&gt;Experiencia3,[3]Puntajes!$D$7,0)))))</f>
        <v/>
      </c>
    </row>
    <row r="417" spans="3:9" ht="13.8">
      <c r="C417" s="525"/>
      <c r="D417" s="526" t="str">
        <f>IF(ISERROR(VLOOKUP(C417,'[3]Capacidad Financiera'!$B$12:$X$62720,2,0)),"",VLOOKUP(C417,'[3]Capacidad Financiera'!$B$12:$X$3580,2,0))</f>
        <v/>
      </c>
      <c r="E417" s="527" t="str">
        <f>IF(ISERROR(VLOOKUP(C417,'[3]Capacidad Financiera'!$B$12:$X$62720,3,0)),"",VLOOKUP(C417,'[3]Capacidad Financiera'!$B$12:$X$62720,3,0))</f>
        <v/>
      </c>
      <c r="F417" s="528"/>
      <c r="G417" s="528" t="str">
        <f>IF(OR(D417="",E417="",F417=""),"",IF(C418="",IF(C417&lt;&gt;"",IF(ISERROR(VLOOKUP($A$10,[3]POA!$A$2:$D$25,2,0)),"",VLOOKUP($A$10,[3]POA!$A$2:$D$25,2,0)),""),""))</f>
        <v/>
      </c>
      <c r="H417" s="529" t="str">
        <f>IF(OR(D417="",E417="",F417=""),"",IF(C418="",IF(C417&lt;&gt;"",F417/G417,""),""))</f>
        <v/>
      </c>
      <c r="I417" s="530" t="str">
        <f>IF(C418="",IF(F417="","",IF(AND(H417&gt;0,H417&lt;=Experiencia1),[3]Puntajes!$D$4,IF(AND(H417&gt;Experiencia1,H417&lt;=Experiencia2),[3]Puntajes!$D$5,IF(AND(H417&gt;Experiencia2,H417&lt;=Experiencia3),[3]Puntajes!$D$6,IF(H417&gt;Experiencia3,[3]Puntajes!$D$7,0))))),"")</f>
        <v/>
      </c>
    </row>
    <row r="418" spans="3:9" ht="13.8">
      <c r="C418" s="518"/>
      <c r="D418" s="517" t="str">
        <f>IF(ISERROR(VLOOKUP(C418,'[3]Capacidad Financiera'!$B$12:$X$62720,2,0)),"",VLOOKUP(C418,'[3]Capacidad Financiera'!$B$12:$X$3580,2,0))</f>
        <v/>
      </c>
      <c r="E418" s="519" t="str">
        <f>IF(ISERROR(VLOOKUP(C418,'[3]Capacidad Financiera'!$B$12:$X$62720,3,0)),"",VLOOKUP(C418,'[3]Capacidad Financiera'!$B$12:$X$62720,3,0))</f>
        <v/>
      </c>
      <c r="F418" s="516"/>
      <c r="G418" s="516" t="str">
        <f>IF(OR(D418="",E418="",F418=""),"",IF(C418&lt;&gt;"",IF(ISERROR(VLOOKUP($A$10,[3]POA!$A$2:$D$25,2,0)),"",VLOOKUP($A$10,[3]POA!$A$2:$D$25,2,0)),""))</f>
        <v/>
      </c>
      <c r="H418" s="520" t="str">
        <f>IF(OR(D418="",E418="",F418=""),"",IF(C418&lt;&gt;"",F418/(G418*E418),""))</f>
        <v/>
      </c>
      <c r="I418" s="498" t="str">
        <f>IF(OR(D418="",E418="",F418=""),"",IF(AND(H418&gt;0,H418&lt;=Experiencia1),[3]Puntajes!$D$4,IF(AND(H418&gt;Experiencia1,H418&lt;=Experiencia2),[3]Puntajes!$D$5,IF(AND(H418&gt;Experiencia2,H418&lt;=Experiencia3),[3]Puntajes!$D$6,IF(H418&gt;Experiencia3,[3]Puntajes!$D$7,0)))))</f>
        <v/>
      </c>
    </row>
    <row r="419" spans="3:9" ht="13.8">
      <c r="C419" s="518"/>
      <c r="D419" s="517" t="str">
        <f>IF(ISERROR(VLOOKUP(C419,'[3]Capacidad Financiera'!$B$12:$X$62720,2,0)),"",VLOOKUP(C419,'[3]Capacidad Financiera'!$B$12:$X$3580,2,0))</f>
        <v/>
      </c>
      <c r="E419" s="519" t="str">
        <f>IF(ISERROR(VLOOKUP(C419,'[3]Capacidad Financiera'!$B$12:$X$62720,3,0)),"",VLOOKUP(C419,'[3]Capacidad Financiera'!$B$12:$X$62720,3,0))</f>
        <v/>
      </c>
      <c r="F419" s="516"/>
      <c r="G419" s="516" t="str">
        <f>IF(OR(D419="",E419="",F419=""),"",IF(C419&lt;&gt;"",IF(ISERROR(VLOOKUP($A$10,[3]POA!$A$2:$D$25,2,0)),"",VLOOKUP($A$10,[3]POA!$A$2:$D$25,2,0)),""))</f>
        <v/>
      </c>
      <c r="H419" s="520" t="str">
        <f t="shared" ref="H419:H427" si="33">IF(OR(D419="",E419="",F419=""),"",IF(C419&lt;&gt;"",F419/(G419*E419),""))</f>
        <v/>
      </c>
      <c r="I419" s="498" t="str">
        <f>IF(OR(D419="",E419="",F419=""),"",IF(AND(H419&gt;0,H419&lt;=Experiencia1),[3]Puntajes!$D$4,IF(AND(H419&gt;Experiencia1,H419&lt;=Experiencia2),[3]Puntajes!$D$5,IF(AND(H419&gt;Experiencia2,H419&lt;=Experiencia3),[3]Puntajes!$D$6,IF(H419&gt;Experiencia3,[3]Puntajes!$D$7,0)))))</f>
        <v/>
      </c>
    </row>
    <row r="420" spans="3:9" ht="13.8">
      <c r="C420" s="518"/>
      <c r="D420" s="517" t="str">
        <f>IF(ISERROR(VLOOKUP(C420,'[3]Capacidad Financiera'!$B$12:$X$62720,2,0)),"",VLOOKUP(C420,'[3]Capacidad Financiera'!$B$12:$X$3580,2,0))</f>
        <v/>
      </c>
      <c r="E420" s="519" t="str">
        <f>IF(ISERROR(VLOOKUP(C420,'[3]Capacidad Financiera'!$B$12:$X$62720,3,0)),"",VLOOKUP(C420,'[3]Capacidad Financiera'!$B$12:$X$62720,3,0))</f>
        <v/>
      </c>
      <c r="F420" s="516"/>
      <c r="G420" s="516" t="str">
        <f>IF(OR(D420="",E420="",F420=""),"",IF(C420&lt;&gt;"",IF(ISERROR(VLOOKUP($A$10,[3]POA!$A$2:$D$25,2,0)),"",VLOOKUP($A$10,[3]POA!$A$2:$D$25,2,0)),""))</f>
        <v/>
      </c>
      <c r="H420" s="520" t="str">
        <f t="shared" si="33"/>
        <v/>
      </c>
      <c r="I420" s="498" t="str">
        <f>IF(OR(D420="",E420="",F420=""),"",IF(AND(H420&gt;0,H420&lt;=Experiencia1),[3]Puntajes!$D$4,IF(AND(H420&gt;Experiencia1,H420&lt;=Experiencia2),[3]Puntajes!$D$5,IF(AND(H420&gt;Experiencia2,H420&lt;=Experiencia3),[3]Puntajes!$D$6,IF(H420&gt;Experiencia3,[3]Puntajes!$D$7,0)))))</f>
        <v/>
      </c>
    </row>
    <row r="421" spans="3:9" ht="13.8">
      <c r="C421" s="518"/>
      <c r="D421" s="517" t="str">
        <f>IF(ISERROR(VLOOKUP(C421,'[3]Capacidad Financiera'!$B$12:$X$62720,2,0)),"",VLOOKUP(C421,'[3]Capacidad Financiera'!$B$12:$X$3580,2,0))</f>
        <v/>
      </c>
      <c r="E421" s="519" t="str">
        <f>IF(ISERROR(VLOOKUP(C421,'[3]Capacidad Financiera'!$B$12:$X$62720,3,0)),"",VLOOKUP(C421,'[3]Capacidad Financiera'!$B$12:$X$62720,3,0))</f>
        <v/>
      </c>
      <c r="F421" s="516"/>
      <c r="G421" s="516" t="str">
        <f>IF(OR(D421="",E421="",F421=""),"",IF(C421&lt;&gt;"",IF(ISERROR(VLOOKUP($A$10,[3]POA!$A$2:$D$25,2,0)),"",VLOOKUP($A$10,[3]POA!$A$2:$D$25,2,0)),""))</f>
        <v/>
      </c>
      <c r="H421" s="520" t="str">
        <f t="shared" si="33"/>
        <v/>
      </c>
      <c r="I421" s="498" t="str">
        <f>IF(OR(D421="",E421="",F421=""),"",IF(AND(H421&gt;0,H421&lt;=Experiencia1),[3]Puntajes!$D$4,IF(AND(H421&gt;Experiencia1,H421&lt;=Experiencia2),[3]Puntajes!$D$5,IF(AND(H421&gt;Experiencia2,H421&lt;=Experiencia3),[3]Puntajes!$D$6,IF(H421&gt;Experiencia3,[3]Puntajes!$D$7,0)))))</f>
        <v/>
      </c>
    </row>
    <row r="422" spans="3:9" ht="13.8">
      <c r="C422" s="518"/>
      <c r="D422" s="517" t="str">
        <f>IF(ISERROR(VLOOKUP(C422,'[3]Capacidad Financiera'!$B$12:$X$62720,2,0)),"",VLOOKUP(C422,'[3]Capacidad Financiera'!$B$12:$X$3580,2,0))</f>
        <v/>
      </c>
      <c r="E422" s="519" t="str">
        <f>IF(ISERROR(VLOOKUP(C422,'[3]Capacidad Financiera'!$B$12:$X$62720,3,0)),"",VLOOKUP(C422,'[3]Capacidad Financiera'!$B$12:$X$62720,3,0))</f>
        <v/>
      </c>
      <c r="F422" s="516"/>
      <c r="G422" s="516" t="str">
        <f>IF(OR(D422="",E422="",F422=""),"",IF(C422&lt;&gt;"",IF(ISERROR(VLOOKUP($A$10,[3]POA!$A$2:$D$25,2,0)),"",VLOOKUP($A$10,[3]POA!$A$2:$D$25,2,0)),""))</f>
        <v/>
      </c>
      <c r="H422" s="520" t="str">
        <f t="shared" si="33"/>
        <v/>
      </c>
      <c r="I422" s="498" t="str">
        <f>IF(OR(D422="",E422="",F422=""),"",IF(AND(H422&gt;0,H422&lt;=Experiencia1),[3]Puntajes!$D$4,IF(AND(H422&gt;Experiencia1,H422&lt;=Experiencia2),[3]Puntajes!$D$5,IF(AND(H422&gt;Experiencia2,H422&lt;=Experiencia3),[3]Puntajes!$D$6,IF(H422&gt;Experiencia3,[3]Puntajes!$D$7,0)))))</f>
        <v/>
      </c>
    </row>
    <row r="423" spans="3:9" ht="13.8">
      <c r="C423" s="518"/>
      <c r="D423" s="517" t="str">
        <f>IF(ISERROR(VLOOKUP(C423,'[3]Capacidad Financiera'!$B$12:$X$62720,2,0)),"",VLOOKUP(C423,'[3]Capacidad Financiera'!$B$12:$X$3580,2,0))</f>
        <v/>
      </c>
      <c r="E423" s="519" t="str">
        <f>IF(ISERROR(VLOOKUP(C423,'[3]Capacidad Financiera'!$B$12:$X$62720,3,0)),"",VLOOKUP(C423,'[3]Capacidad Financiera'!$B$12:$X$62720,3,0))</f>
        <v/>
      </c>
      <c r="F423" s="516"/>
      <c r="G423" s="516" t="str">
        <f>IF(OR(D423="",E423="",F423=""),"",IF(C423&lt;&gt;"",IF(ISERROR(VLOOKUP($A$10,[3]POA!$A$2:$D$25,2,0)),"",VLOOKUP($A$10,[3]POA!$A$2:$D$25,2,0)),""))</f>
        <v/>
      </c>
      <c r="H423" s="520" t="str">
        <f t="shared" si="33"/>
        <v/>
      </c>
      <c r="I423" s="498" t="str">
        <f>IF(OR(D423="",E423="",F423=""),"",IF(AND(H423&gt;0,H423&lt;=Experiencia1),[3]Puntajes!$D$4,IF(AND(H423&gt;Experiencia1,H423&lt;=Experiencia2),[3]Puntajes!$D$5,IF(AND(H423&gt;Experiencia2,H423&lt;=Experiencia3),[3]Puntajes!$D$6,IF(H423&gt;Experiencia3,[3]Puntajes!$D$7,0)))))</f>
        <v/>
      </c>
    </row>
    <row r="424" spans="3:9" ht="13.8">
      <c r="C424" s="518"/>
      <c r="D424" s="517" t="str">
        <f>IF(ISERROR(VLOOKUP(C424,'[3]Capacidad Financiera'!$B$12:$X$62720,2,0)),"",VLOOKUP(C424,'[3]Capacidad Financiera'!$B$12:$X$3580,2,0))</f>
        <v/>
      </c>
      <c r="E424" s="519" t="str">
        <f>IF(ISERROR(VLOOKUP(C424,'[3]Capacidad Financiera'!$B$12:$X$62720,3,0)),"",VLOOKUP(C424,'[3]Capacidad Financiera'!$B$12:$X$62720,3,0))</f>
        <v/>
      </c>
      <c r="F424" s="516"/>
      <c r="G424" s="516" t="str">
        <f>IF(OR(D424="",E424="",F424=""),"",IF(C424&lt;&gt;"",IF(ISERROR(VLOOKUP($A$10,[3]POA!$A$2:$D$25,2,0)),"",VLOOKUP($A$10,[3]POA!$A$2:$D$25,2,0)),""))</f>
        <v/>
      </c>
      <c r="H424" s="520" t="str">
        <f t="shared" si="33"/>
        <v/>
      </c>
      <c r="I424" s="498" t="str">
        <f>IF(OR(D424="",E424="",F424=""),"",IF(AND(H424&gt;0,H424&lt;=Experiencia1),[3]Puntajes!$D$4,IF(AND(H424&gt;Experiencia1,H424&lt;=Experiencia2),[3]Puntajes!$D$5,IF(AND(H424&gt;Experiencia2,H424&lt;=Experiencia3),[3]Puntajes!$D$6,IF(H424&gt;Experiencia3,[3]Puntajes!$D$7,0)))))</f>
        <v/>
      </c>
    </row>
    <row r="425" spans="3:9" ht="13.8">
      <c r="C425" s="518"/>
      <c r="D425" s="517" t="str">
        <f>IF(ISERROR(VLOOKUP(C425,'[3]Capacidad Financiera'!$B$12:$X$62720,2,0)),"",VLOOKUP(C425,'[3]Capacidad Financiera'!$B$12:$X$3580,2,0))</f>
        <v/>
      </c>
      <c r="E425" s="519" t="str">
        <f>IF(ISERROR(VLOOKUP(C425,'[3]Capacidad Financiera'!$B$12:$X$62720,3,0)),"",VLOOKUP(C425,'[3]Capacidad Financiera'!$B$12:$X$62720,3,0))</f>
        <v/>
      </c>
      <c r="F425" s="516"/>
      <c r="G425" s="516" t="str">
        <f>IF(OR(D425="",E425="",F425=""),"",IF(C425&lt;&gt;"",IF(ISERROR(VLOOKUP($A$10,[3]POA!$A$2:$D$25,2,0)),"",VLOOKUP($A$10,[3]POA!$A$2:$D$25,2,0)),""))</f>
        <v/>
      </c>
      <c r="H425" s="520" t="str">
        <f t="shared" si="33"/>
        <v/>
      </c>
      <c r="I425" s="498" t="str">
        <f>IF(OR(D425="",E425="",F425=""),"",IF(AND(H425&gt;0,H425&lt;=Experiencia1),[3]Puntajes!$D$4,IF(AND(H425&gt;Experiencia1,H425&lt;=Experiencia2),[3]Puntajes!$D$5,IF(AND(H425&gt;Experiencia2,H425&lt;=Experiencia3),[3]Puntajes!$D$6,IF(H425&gt;Experiencia3,[3]Puntajes!$D$7,0)))))</f>
        <v/>
      </c>
    </row>
    <row r="426" spans="3:9" ht="13.8">
      <c r="C426" s="518"/>
      <c r="D426" s="517" t="str">
        <f>IF(ISERROR(VLOOKUP(C426,'[3]Capacidad Financiera'!$B$12:$X$62720,2,0)),"",VLOOKUP(C426,'[3]Capacidad Financiera'!$B$12:$X$3580,2,0))</f>
        <v/>
      </c>
      <c r="E426" s="519" t="str">
        <f>IF(ISERROR(VLOOKUP(C426,'[3]Capacidad Financiera'!$B$12:$X$62720,3,0)),"",VLOOKUP(C426,'[3]Capacidad Financiera'!$B$12:$X$62720,3,0))</f>
        <v/>
      </c>
      <c r="F426" s="516"/>
      <c r="G426" s="516" t="str">
        <f>IF(OR(D426="",E426="",F426=""),"",IF(C426&lt;&gt;"",IF(ISERROR(VLOOKUP($A$10,[3]POA!$A$2:$D$25,2,0)),"",VLOOKUP($A$10,[3]POA!$A$2:$D$25,2,0)),""))</f>
        <v/>
      </c>
      <c r="H426" s="520" t="str">
        <f t="shared" si="33"/>
        <v/>
      </c>
      <c r="I426" s="498" t="str">
        <f>IF(OR(D426="",E426="",F426=""),"",IF(AND(H426&gt;0,H426&lt;=Experiencia1),[3]Puntajes!$D$4,IF(AND(H426&gt;Experiencia1,H426&lt;=Experiencia2),[3]Puntajes!$D$5,IF(AND(H426&gt;Experiencia2,H426&lt;=Experiencia3),[3]Puntajes!$D$6,IF(H426&gt;Experiencia3,[3]Puntajes!$D$7,0)))))</f>
        <v/>
      </c>
    </row>
    <row r="427" spans="3:9" ht="14.4" thickBot="1">
      <c r="C427" s="521"/>
      <c r="D427" s="522" t="str">
        <f>IF(ISERROR(VLOOKUP(C427,'[3]Capacidad Financiera'!$B$12:$X$62720,2,0)),"",VLOOKUP(C427,'[3]Capacidad Financiera'!$B$12:$X$3580,2,0))</f>
        <v/>
      </c>
      <c r="E427" s="523" t="str">
        <f>IF(ISERROR(VLOOKUP(C427,'[3]Capacidad Financiera'!$B$12:$X$62720,3,0)),"",VLOOKUP(C427,'[3]Capacidad Financiera'!$B$12:$X$62720,3,0))</f>
        <v/>
      </c>
      <c r="F427" s="531"/>
      <c r="G427" s="531" t="str">
        <f>IF(OR(D427="",E427="",F427=""),"",IF(C427&lt;&gt;"",IF(ISERROR(VLOOKUP($A$10,[3]POA!$A$2:$D$25,2,0)),"",VLOOKUP($A$10,[3]POA!$A$2:$D$25,2,0)),""))</f>
        <v/>
      </c>
      <c r="H427" s="524" t="str">
        <f t="shared" si="33"/>
        <v/>
      </c>
      <c r="I427" s="502" t="str">
        <f>IF(OR(D427="",E427="",F427=""),"",IF(AND(H427&gt;0,H427&lt;=Experiencia1),[3]Puntajes!$D$4,IF(AND(H427&gt;Experiencia1,H427&lt;=Experiencia2),[3]Puntajes!$D$5,IF(AND(H427&gt;Experiencia2,H427&lt;=Experiencia3),[3]Puntajes!$D$6,IF(H427&gt;Experiencia3,[3]Puntajes!$D$7,0)))))</f>
        <v/>
      </c>
    </row>
    <row r="428" spans="3:9" ht="13.8">
      <c r="C428" s="525"/>
      <c r="D428" s="526" t="str">
        <f>IF(ISERROR(VLOOKUP(C428,'[3]Capacidad Financiera'!$B$12:$X$62720,2,0)),"",VLOOKUP(C428,'[3]Capacidad Financiera'!$B$12:$X$3580,2,0))</f>
        <v/>
      </c>
      <c r="E428" s="527" t="str">
        <f>IF(ISERROR(VLOOKUP(C428,'[3]Capacidad Financiera'!$B$12:$X$62720,3,0)),"",VLOOKUP(C428,'[3]Capacidad Financiera'!$B$12:$X$62720,3,0))</f>
        <v/>
      </c>
      <c r="F428" s="528"/>
      <c r="G428" s="528" t="str">
        <f>IF(OR(D428="",E428="",F428=""),"",IF(C429="",IF(C428&lt;&gt;"",IF(ISERROR(VLOOKUP($A$10,[3]POA!$A$2:$D$25,2,0)),"",VLOOKUP($A$10,[3]POA!$A$2:$D$25,2,0)),""),""))</f>
        <v/>
      </c>
      <c r="H428" s="529" t="str">
        <f>IF(OR(D428="",E428="",F428=""),"",IF(C429="",IF(C428&lt;&gt;"",F428/G428,""),""))</f>
        <v/>
      </c>
      <c r="I428" s="530" t="str">
        <f>IF(C429="",IF(F428="","",IF(AND(H428&gt;0,H428&lt;=Experiencia1),[3]Puntajes!$D$4,IF(AND(H428&gt;Experiencia1,H428&lt;=Experiencia2),[3]Puntajes!$D$5,IF(AND(H428&gt;Experiencia2,H428&lt;=Experiencia3),[3]Puntajes!$D$6,IF(H428&gt;Experiencia3,[3]Puntajes!$D$7,0))))),"")</f>
        <v/>
      </c>
    </row>
    <row r="429" spans="3:9" ht="13.8">
      <c r="C429" s="518"/>
      <c r="D429" s="517" t="str">
        <f>IF(ISERROR(VLOOKUP(C429,'[3]Capacidad Financiera'!$B$12:$X$62720,2,0)),"",VLOOKUP(C429,'[3]Capacidad Financiera'!$B$12:$X$3580,2,0))</f>
        <v/>
      </c>
      <c r="E429" s="519" t="str">
        <f>IF(ISERROR(VLOOKUP(C429,'[3]Capacidad Financiera'!$B$12:$X$62720,3,0)),"",VLOOKUP(C429,'[3]Capacidad Financiera'!$B$12:$X$62720,3,0))</f>
        <v/>
      </c>
      <c r="F429" s="516"/>
      <c r="G429" s="516" t="str">
        <f>IF(OR(D429="",E429="",F429=""),"",IF(C429&lt;&gt;"",IF(ISERROR(VLOOKUP($A$10,[3]POA!$A$2:$D$25,2,0)),"",VLOOKUP($A$10,[3]POA!$A$2:$D$25,2,0)),""))</f>
        <v/>
      </c>
      <c r="H429" s="520" t="str">
        <f>IF(OR(D429="",E429="",F429=""),"",IF(C429&lt;&gt;"",F429/(G429*E429),""))</f>
        <v/>
      </c>
      <c r="I429" s="498" t="str">
        <f>IF(OR(D429="",E429="",F429=""),"",IF(AND(H429&gt;0,H429&lt;=Experiencia1),[3]Puntajes!$D$4,IF(AND(H429&gt;Experiencia1,H429&lt;=Experiencia2),[3]Puntajes!$D$5,IF(AND(H429&gt;Experiencia2,H429&lt;=Experiencia3),[3]Puntajes!$D$6,IF(H429&gt;Experiencia3,[3]Puntajes!$D$7,0)))))</f>
        <v/>
      </c>
    </row>
    <row r="430" spans="3:9" ht="13.8">
      <c r="C430" s="518"/>
      <c r="D430" s="517" t="str">
        <f>IF(ISERROR(VLOOKUP(C430,'[3]Capacidad Financiera'!$B$12:$X$62720,2,0)),"",VLOOKUP(C430,'[3]Capacidad Financiera'!$B$12:$X$3580,2,0))</f>
        <v/>
      </c>
      <c r="E430" s="519" t="str">
        <f>IF(ISERROR(VLOOKUP(C430,'[3]Capacidad Financiera'!$B$12:$X$62720,3,0)),"",VLOOKUP(C430,'[3]Capacidad Financiera'!$B$12:$X$62720,3,0))</f>
        <v/>
      </c>
      <c r="F430" s="516"/>
      <c r="G430" s="516" t="str">
        <f>IF(OR(D430="",E430="",F430=""),"",IF(C430&lt;&gt;"",IF(ISERROR(VLOOKUP($A$10,[3]POA!$A$2:$D$25,2,0)),"",VLOOKUP($A$10,[3]POA!$A$2:$D$25,2,0)),""))</f>
        <v/>
      </c>
      <c r="H430" s="520" t="str">
        <f t="shared" ref="H430:H438" si="34">IF(OR(D430="",E430="",F430=""),"",IF(C430&lt;&gt;"",F430/(G430*E430),""))</f>
        <v/>
      </c>
      <c r="I430" s="498" t="str">
        <f>IF(OR(D430="",E430="",F430=""),"",IF(AND(H430&gt;0,H430&lt;=Experiencia1),[3]Puntajes!$D$4,IF(AND(H430&gt;Experiencia1,H430&lt;=Experiencia2),[3]Puntajes!$D$5,IF(AND(H430&gt;Experiencia2,H430&lt;=Experiencia3),[3]Puntajes!$D$6,IF(H430&gt;Experiencia3,[3]Puntajes!$D$7,0)))))</f>
        <v/>
      </c>
    </row>
    <row r="431" spans="3:9" ht="13.8">
      <c r="C431" s="518"/>
      <c r="D431" s="517" t="str">
        <f>IF(ISERROR(VLOOKUP(C431,'[3]Capacidad Financiera'!$B$12:$X$62720,2,0)),"",VLOOKUP(C431,'[3]Capacidad Financiera'!$B$12:$X$3580,2,0))</f>
        <v/>
      </c>
      <c r="E431" s="519" t="str">
        <f>IF(ISERROR(VLOOKUP(C431,'[3]Capacidad Financiera'!$B$12:$X$62720,3,0)),"",VLOOKUP(C431,'[3]Capacidad Financiera'!$B$12:$X$62720,3,0))</f>
        <v/>
      </c>
      <c r="F431" s="516"/>
      <c r="G431" s="516" t="str">
        <f>IF(OR(D431="",E431="",F431=""),"",IF(C431&lt;&gt;"",IF(ISERROR(VLOOKUP($A$10,[3]POA!$A$2:$D$25,2,0)),"",VLOOKUP($A$10,[3]POA!$A$2:$D$25,2,0)),""))</f>
        <v/>
      </c>
      <c r="H431" s="520" t="str">
        <f t="shared" si="34"/>
        <v/>
      </c>
      <c r="I431" s="498" t="str">
        <f>IF(OR(D431="",E431="",F431=""),"",IF(AND(H431&gt;0,H431&lt;=Experiencia1),[3]Puntajes!$D$4,IF(AND(H431&gt;Experiencia1,H431&lt;=Experiencia2),[3]Puntajes!$D$5,IF(AND(H431&gt;Experiencia2,H431&lt;=Experiencia3),[3]Puntajes!$D$6,IF(H431&gt;Experiencia3,[3]Puntajes!$D$7,0)))))</f>
        <v/>
      </c>
    </row>
    <row r="432" spans="3:9" ht="13.8">
      <c r="C432" s="518"/>
      <c r="D432" s="517" t="str">
        <f>IF(ISERROR(VLOOKUP(C432,'[3]Capacidad Financiera'!$B$12:$X$62720,2,0)),"",VLOOKUP(C432,'[3]Capacidad Financiera'!$B$12:$X$3580,2,0))</f>
        <v/>
      </c>
      <c r="E432" s="519" t="str">
        <f>IF(ISERROR(VLOOKUP(C432,'[3]Capacidad Financiera'!$B$12:$X$62720,3,0)),"",VLOOKUP(C432,'[3]Capacidad Financiera'!$B$12:$X$62720,3,0))</f>
        <v/>
      </c>
      <c r="F432" s="516"/>
      <c r="G432" s="516" t="str">
        <f>IF(OR(D432="",E432="",F432=""),"",IF(C432&lt;&gt;"",IF(ISERROR(VLOOKUP($A$10,[3]POA!$A$2:$D$25,2,0)),"",VLOOKUP($A$10,[3]POA!$A$2:$D$25,2,0)),""))</f>
        <v/>
      </c>
      <c r="H432" s="520" t="str">
        <f t="shared" si="34"/>
        <v/>
      </c>
      <c r="I432" s="498" t="str">
        <f>IF(OR(D432="",E432="",F432=""),"",IF(AND(H432&gt;0,H432&lt;=Experiencia1),[3]Puntajes!$D$4,IF(AND(H432&gt;Experiencia1,H432&lt;=Experiencia2),[3]Puntajes!$D$5,IF(AND(H432&gt;Experiencia2,H432&lt;=Experiencia3),[3]Puntajes!$D$6,IF(H432&gt;Experiencia3,[3]Puntajes!$D$7,0)))))</f>
        <v/>
      </c>
    </row>
    <row r="433" spans="1:9" ht="13.8">
      <c r="C433" s="518"/>
      <c r="D433" s="517" t="str">
        <f>IF(ISERROR(VLOOKUP(C433,'[3]Capacidad Financiera'!$B$12:$X$62720,2,0)),"",VLOOKUP(C433,'[3]Capacidad Financiera'!$B$12:$X$3580,2,0))</f>
        <v/>
      </c>
      <c r="E433" s="519" t="str">
        <f>IF(ISERROR(VLOOKUP(C433,'[3]Capacidad Financiera'!$B$12:$X$62720,3,0)),"",VLOOKUP(C433,'[3]Capacidad Financiera'!$B$12:$X$62720,3,0))</f>
        <v/>
      </c>
      <c r="F433" s="516"/>
      <c r="G433" s="516" t="str">
        <f>IF(OR(D433="",E433="",F433=""),"",IF(C433&lt;&gt;"",IF(ISERROR(VLOOKUP($A$10,[3]POA!$A$2:$D$25,2,0)),"",VLOOKUP($A$10,[3]POA!$A$2:$D$25,2,0)),""))</f>
        <v/>
      </c>
      <c r="H433" s="520" t="str">
        <f t="shared" si="34"/>
        <v/>
      </c>
      <c r="I433" s="498" t="str">
        <f>IF(OR(D433="",E433="",F433=""),"",IF(AND(H433&gt;0,H433&lt;=Experiencia1),[3]Puntajes!$D$4,IF(AND(H433&gt;Experiencia1,H433&lt;=Experiencia2),[3]Puntajes!$D$5,IF(AND(H433&gt;Experiencia2,H433&lt;=Experiencia3),[3]Puntajes!$D$6,IF(H433&gt;Experiencia3,[3]Puntajes!$D$7,0)))))</f>
        <v/>
      </c>
    </row>
    <row r="434" spans="1:9" ht="13.8">
      <c r="C434" s="518"/>
      <c r="D434" s="517" t="str">
        <f>IF(ISERROR(VLOOKUP(C434,'[3]Capacidad Financiera'!$B$12:$X$62720,2,0)),"",VLOOKUP(C434,'[3]Capacidad Financiera'!$B$12:$X$3580,2,0))</f>
        <v/>
      </c>
      <c r="E434" s="519" t="str">
        <f>IF(ISERROR(VLOOKUP(C434,'[3]Capacidad Financiera'!$B$12:$X$62720,3,0)),"",VLOOKUP(C434,'[3]Capacidad Financiera'!$B$12:$X$62720,3,0))</f>
        <v/>
      </c>
      <c r="F434" s="516"/>
      <c r="G434" s="516" t="str">
        <f>IF(OR(D434="",E434="",F434=""),"",IF(C434&lt;&gt;"",IF(ISERROR(VLOOKUP($A$10,[3]POA!$A$2:$D$25,2,0)),"",VLOOKUP($A$10,[3]POA!$A$2:$D$25,2,0)),""))</f>
        <v/>
      </c>
      <c r="H434" s="520" t="str">
        <f t="shared" si="34"/>
        <v/>
      </c>
      <c r="I434" s="498" t="str">
        <f>IF(OR(D434="",E434="",F434=""),"",IF(AND(H434&gt;0,H434&lt;=Experiencia1),[3]Puntajes!$D$4,IF(AND(H434&gt;Experiencia1,H434&lt;=Experiencia2),[3]Puntajes!$D$5,IF(AND(H434&gt;Experiencia2,H434&lt;=Experiencia3),[3]Puntajes!$D$6,IF(H434&gt;Experiencia3,[3]Puntajes!$D$7,0)))))</f>
        <v/>
      </c>
    </row>
    <row r="435" spans="1:9" ht="13.8">
      <c r="C435" s="518"/>
      <c r="D435" s="517" t="str">
        <f>IF(ISERROR(VLOOKUP(C435,'[3]Capacidad Financiera'!$B$12:$X$62720,2,0)),"",VLOOKUP(C435,'[3]Capacidad Financiera'!$B$12:$X$3580,2,0))</f>
        <v/>
      </c>
      <c r="E435" s="519" t="str">
        <f>IF(ISERROR(VLOOKUP(C435,'[3]Capacidad Financiera'!$B$12:$X$62720,3,0)),"",VLOOKUP(C435,'[3]Capacidad Financiera'!$B$12:$X$62720,3,0))</f>
        <v/>
      </c>
      <c r="F435" s="516"/>
      <c r="G435" s="516" t="str">
        <f>IF(OR(D435="",E435="",F435=""),"",IF(C435&lt;&gt;"",IF(ISERROR(VLOOKUP($A$10,[3]POA!$A$2:$D$25,2,0)),"",VLOOKUP($A$10,[3]POA!$A$2:$D$25,2,0)),""))</f>
        <v/>
      </c>
      <c r="H435" s="520" t="str">
        <f t="shared" si="34"/>
        <v/>
      </c>
      <c r="I435" s="498" t="str">
        <f>IF(OR(D435="",E435="",F435=""),"",IF(AND(H435&gt;0,H435&lt;=Experiencia1),[3]Puntajes!$D$4,IF(AND(H435&gt;Experiencia1,H435&lt;=Experiencia2),[3]Puntajes!$D$5,IF(AND(H435&gt;Experiencia2,H435&lt;=Experiencia3),[3]Puntajes!$D$6,IF(H435&gt;Experiencia3,[3]Puntajes!$D$7,0)))))</f>
        <v/>
      </c>
    </row>
    <row r="436" spans="1:9" ht="13.8">
      <c r="C436" s="518"/>
      <c r="D436" s="517" t="str">
        <f>IF(ISERROR(VLOOKUP(C436,'[3]Capacidad Financiera'!$B$12:$X$62720,2,0)),"",VLOOKUP(C436,'[3]Capacidad Financiera'!$B$12:$X$3580,2,0))</f>
        <v/>
      </c>
      <c r="E436" s="519" t="str">
        <f>IF(ISERROR(VLOOKUP(C436,'[3]Capacidad Financiera'!$B$12:$X$62720,3,0)),"",VLOOKUP(C436,'[3]Capacidad Financiera'!$B$12:$X$62720,3,0))</f>
        <v/>
      </c>
      <c r="F436" s="516"/>
      <c r="G436" s="516" t="str">
        <f>IF(OR(D436="",E436="",F436=""),"",IF(C436&lt;&gt;"",IF(ISERROR(VLOOKUP($A$10,[3]POA!$A$2:$D$25,2,0)),"",VLOOKUP($A$10,[3]POA!$A$2:$D$25,2,0)),""))</f>
        <v/>
      </c>
      <c r="H436" s="520" t="str">
        <f t="shared" si="34"/>
        <v/>
      </c>
      <c r="I436" s="498" t="str">
        <f>IF(OR(D436="",E436="",F436=""),"",IF(AND(H436&gt;0,H436&lt;=Experiencia1),[3]Puntajes!$D$4,IF(AND(H436&gt;Experiencia1,H436&lt;=Experiencia2),[3]Puntajes!$D$5,IF(AND(H436&gt;Experiencia2,H436&lt;=Experiencia3),[3]Puntajes!$D$6,IF(H436&gt;Experiencia3,[3]Puntajes!$D$7,0)))))</f>
        <v/>
      </c>
    </row>
    <row r="437" spans="1:9" ht="13.8">
      <c r="C437" s="518"/>
      <c r="D437" s="517" t="str">
        <f>IF(ISERROR(VLOOKUP(C437,'[3]Capacidad Financiera'!$B$12:$X$62720,2,0)),"",VLOOKUP(C437,'[3]Capacidad Financiera'!$B$12:$X$3580,2,0))</f>
        <v/>
      </c>
      <c r="E437" s="519" t="str">
        <f>IF(ISERROR(VLOOKUP(C437,'[3]Capacidad Financiera'!$B$12:$X$62720,3,0)),"",VLOOKUP(C437,'[3]Capacidad Financiera'!$B$12:$X$62720,3,0))</f>
        <v/>
      </c>
      <c r="F437" s="516"/>
      <c r="G437" s="516" t="str">
        <f>IF(OR(D437="",E437="",F437=""),"",IF(C437&lt;&gt;"",IF(ISERROR(VLOOKUP($A$10,[3]POA!$A$2:$D$25,2,0)),"",VLOOKUP($A$10,[3]POA!$A$2:$D$25,2,0)),""))</f>
        <v/>
      </c>
      <c r="H437" s="520" t="str">
        <f t="shared" si="34"/>
        <v/>
      </c>
      <c r="I437" s="498" t="str">
        <f>IF(OR(D437="",E437="",F437=""),"",IF(AND(H437&gt;0,H437&lt;=Experiencia1),[3]Puntajes!$D$4,IF(AND(H437&gt;Experiencia1,H437&lt;=Experiencia2),[3]Puntajes!$D$5,IF(AND(H437&gt;Experiencia2,H437&lt;=Experiencia3),[3]Puntajes!$D$6,IF(H437&gt;Experiencia3,[3]Puntajes!$D$7,0)))))</f>
        <v/>
      </c>
    </row>
    <row r="438" spans="1:9" ht="14.4" thickBot="1">
      <c r="C438" s="521"/>
      <c r="D438" s="522" t="str">
        <f>IF(ISERROR(VLOOKUP(C438,'[3]Capacidad Financiera'!$B$12:$X$62720,2,0)),"",VLOOKUP(C438,'[3]Capacidad Financiera'!$B$12:$X$3580,2,0))</f>
        <v/>
      </c>
      <c r="E438" s="523" t="str">
        <f>IF(ISERROR(VLOOKUP(C438,'[3]Capacidad Financiera'!$B$12:$X$62720,3,0)),"",VLOOKUP(C438,'[3]Capacidad Financiera'!$B$12:$X$62720,3,0))</f>
        <v/>
      </c>
      <c r="F438" s="531"/>
      <c r="G438" s="531" t="str">
        <f>IF(OR(D438="",E438="",F438=""),"",IF(C438&lt;&gt;"",IF(ISERROR(VLOOKUP($A$10,[3]POA!$A$2:$D$25,2,0)),"",VLOOKUP($A$10,[3]POA!$A$2:$D$25,2,0)),""))</f>
        <v/>
      </c>
      <c r="H438" s="524" t="str">
        <f t="shared" si="34"/>
        <v/>
      </c>
      <c r="I438" s="502" t="str">
        <f>IF(OR(D438="",E438="",F438=""),"",IF(AND(H438&gt;0,H438&lt;=Experiencia1),[3]Puntajes!$D$4,IF(AND(H438&gt;Experiencia1,H438&lt;=Experiencia2),[3]Puntajes!$D$5,IF(AND(H438&gt;Experiencia2,H438&lt;=Experiencia3),[3]Puntajes!$D$6,IF(H438&gt;Experiencia3,[3]Puntajes!$D$7,0)))))</f>
        <v/>
      </c>
    </row>
    <row r="439" spans="1:9" ht="13.8">
      <c r="C439" s="525"/>
      <c r="D439" s="526" t="str">
        <f>IF(ISERROR(VLOOKUP(C439,'[3]Capacidad Financiera'!$B$12:$X$62720,2,0)),"",VLOOKUP(C439,'[3]Capacidad Financiera'!$B$12:$X$3580,2,0))</f>
        <v/>
      </c>
      <c r="E439" s="527" t="str">
        <f>IF(ISERROR(VLOOKUP(C439,'[3]Capacidad Financiera'!$B$12:$X$62720,3,0)),"",VLOOKUP(C439,'[3]Capacidad Financiera'!$B$12:$X$62720,3,0))</f>
        <v/>
      </c>
      <c r="F439" s="528"/>
      <c r="G439" s="528" t="str">
        <f>IF(OR(D439="",E439="",F439=""),"",IF(C440="",IF(C439&lt;&gt;"",IF(ISERROR(VLOOKUP($A$10,[3]POA!$A$2:$D$25,2,0)),"",VLOOKUP($A$10,[3]POA!$A$2:$D$25,2,0)),""),""))</f>
        <v/>
      </c>
      <c r="H439" s="529" t="str">
        <f>IF(OR(D439="",E439="",F439=""),"",IF(C440="",IF(C439&lt;&gt;"",F439/G439,""),""))</f>
        <v/>
      </c>
      <c r="I439" s="530" t="str">
        <f>IF(C440="",IF(F439="","",IF(AND(H439&gt;0,H439&lt;=Experiencia1),[3]Puntajes!$D$4,IF(AND(H439&gt;Experiencia1,H439&lt;=Experiencia2),[3]Puntajes!$D$5,IF(AND(H439&gt;Experiencia2,H439&lt;=Experiencia3),[3]Puntajes!$D$6,IF(H439&gt;Experiencia3,[3]Puntajes!$D$7,0))))),"")</f>
        <v/>
      </c>
    </row>
    <row r="440" spans="1:9" ht="13.8">
      <c r="C440" s="518"/>
      <c r="D440" s="517" t="str">
        <f>IF(ISERROR(VLOOKUP(C440,'[3]Capacidad Financiera'!$B$12:$X$62720,2,0)),"",VLOOKUP(C440,'[3]Capacidad Financiera'!$B$12:$X$3580,2,0))</f>
        <v/>
      </c>
      <c r="E440" s="519" t="str">
        <f>IF(ISERROR(VLOOKUP(C440,'[3]Capacidad Financiera'!$B$12:$X$62720,3,0)),"",VLOOKUP(C440,'[3]Capacidad Financiera'!$B$12:$X$62720,3,0))</f>
        <v/>
      </c>
      <c r="F440" s="516"/>
      <c r="G440" s="516" t="str">
        <f>IF(OR(D440="",E440="",F440=""),"",IF(C440&lt;&gt;"",IF(ISERROR(VLOOKUP($A$10,[3]POA!$A$2:$D$25,2,0)),"",VLOOKUP($A$10,[3]POA!$A$2:$D$25,2,0)),""))</f>
        <v/>
      </c>
      <c r="H440" s="520" t="str">
        <f>IF(OR(D440="",E440="",F440=""),"",IF(C440&lt;&gt;"",F440/(G440*E440),""))</f>
        <v/>
      </c>
      <c r="I440" s="498" t="str">
        <f>IF(OR(D440="",E440="",F440=""),"",IF(AND(H440&gt;0,H440&lt;=Experiencia1),[3]Puntajes!$D$4,IF(AND(H440&gt;Experiencia1,H440&lt;=Experiencia2),[3]Puntajes!$D$5,IF(AND(H440&gt;Experiencia2,H440&lt;=Experiencia3),[3]Puntajes!$D$6,IF(H440&gt;Experiencia3,[3]Puntajes!$D$7,0)))))</f>
        <v/>
      </c>
    </row>
    <row r="441" spans="1:9" ht="13.8">
      <c r="A441" s="509" t="s">
        <v>263</v>
      </c>
      <c r="C441" s="518"/>
      <c r="D441" s="532" t="str">
        <f>IF(ISERROR(VLOOKUP(C441,'[3]Capacidad Financiera'!$B$12:$X$62720,2,0)),"",VLOOKUP(C441,'[3]Capacidad Financiera'!$B$12:$X$3580,2,0))</f>
        <v/>
      </c>
      <c r="E441" s="519" t="str">
        <f>IF(ISERROR(VLOOKUP(C441,'[3]Capacidad Financiera'!$B$12:$X$62720,3,0)),"",VLOOKUP(C441,'[3]Capacidad Financiera'!$B$12:$X$62720,3,0))</f>
        <v/>
      </c>
      <c r="F441" s="516"/>
      <c r="G441" s="516" t="str">
        <f>IF(OR(D441="",E441="",F441=""),"",IF(C441&lt;&gt;"",IF(ISERROR(VLOOKUP($A$10,[3]POA!$A$2:$D$25,2,0)),"",VLOOKUP($A$10,[3]POA!$A$2:$D$25,2,0)),""))</f>
        <v/>
      </c>
      <c r="H441" s="520" t="str">
        <f t="shared" ref="H441:H449" si="35">IF(OR(D441="",E441="",F441=""),"",IF(C441&lt;&gt;"",F441/(G441*E441),""))</f>
        <v/>
      </c>
      <c r="I441" s="498" t="str">
        <f>IF(OR(D441="",E441="",F441=""),"",IF(AND(H441&gt;0,H441&lt;=Experiencia1),[3]Puntajes!$D$4,IF(AND(H441&gt;Experiencia1,H441&lt;=Experiencia2),[3]Puntajes!$D$5,IF(AND(H441&gt;Experiencia2,H441&lt;=Experiencia3),[3]Puntajes!$D$6,IF(H441&gt;Experiencia3,[3]Puntajes!$D$7,0)))))</f>
        <v/>
      </c>
    </row>
    <row r="442" spans="1:9" ht="13.8">
      <c r="A442" s="509" t="s">
        <v>263</v>
      </c>
      <c r="C442" s="518"/>
      <c r="D442" s="532" t="str">
        <f>IF(ISERROR(VLOOKUP(C442,'[3]Capacidad Financiera'!$B$12:$X$62720,2,0)),"",VLOOKUP(C442,'[3]Capacidad Financiera'!$B$12:$X$3580,2,0))</f>
        <v/>
      </c>
      <c r="E442" s="519" t="str">
        <f>IF(ISERROR(VLOOKUP(C442,'[3]Capacidad Financiera'!$B$12:$X$62720,3,0)),"",VLOOKUP(C442,'[3]Capacidad Financiera'!$B$12:$X$62720,3,0))</f>
        <v/>
      </c>
      <c r="F442" s="516"/>
      <c r="G442" s="516" t="str">
        <f>IF(OR(D442="",E442="",F442=""),"",IF(C442&lt;&gt;"",IF(ISERROR(VLOOKUP($A$10,[3]POA!$A$2:$D$25,2,0)),"",VLOOKUP($A$10,[3]POA!$A$2:$D$25,2,0)),""))</f>
        <v/>
      </c>
      <c r="H442" s="520" t="str">
        <f t="shared" si="35"/>
        <v/>
      </c>
      <c r="I442" s="498" t="str">
        <f>IF(OR(D442="",E442="",F442=""),"",IF(AND(H442&gt;0,H442&lt;=Experiencia1),[3]Puntajes!$D$4,IF(AND(H442&gt;Experiencia1,H442&lt;=Experiencia2),[3]Puntajes!$D$5,IF(AND(H442&gt;Experiencia2,H442&lt;=Experiencia3),[3]Puntajes!$D$6,IF(H442&gt;Experiencia3,[3]Puntajes!$D$7,0)))))</f>
        <v/>
      </c>
    </row>
    <row r="443" spans="1:9" ht="13.8">
      <c r="C443" s="518"/>
      <c r="D443" s="517" t="str">
        <f>IF(ISERROR(VLOOKUP(C443,'[3]Capacidad Financiera'!$B$12:$X$62720,2,0)),"",VLOOKUP(C443,'[3]Capacidad Financiera'!$B$12:$X$3580,2,0))</f>
        <v/>
      </c>
      <c r="E443" s="519" t="str">
        <f>IF(ISERROR(VLOOKUP(C443,'[3]Capacidad Financiera'!$B$12:$X$62720,3,0)),"",VLOOKUP(C443,'[3]Capacidad Financiera'!$B$12:$X$62720,3,0))</f>
        <v/>
      </c>
      <c r="F443" s="516"/>
      <c r="G443" s="516" t="str">
        <f>IF(OR(D443="",E443="",F443=""),"",IF(C443&lt;&gt;"",IF(ISERROR(VLOOKUP($A$10,[3]POA!$A$2:$D$25,2,0)),"",VLOOKUP($A$10,[3]POA!$A$2:$D$25,2,0)),""))</f>
        <v/>
      </c>
      <c r="H443" s="520" t="str">
        <f t="shared" si="35"/>
        <v/>
      </c>
      <c r="I443" s="498" t="str">
        <f>IF(OR(D443="",E443="",F443=""),"",IF(AND(H443&gt;0,H443&lt;=Experiencia1),[3]Puntajes!$D$4,IF(AND(H443&gt;Experiencia1,H443&lt;=Experiencia2),[3]Puntajes!$D$5,IF(AND(H443&gt;Experiencia2,H443&lt;=Experiencia3),[3]Puntajes!$D$6,IF(H443&gt;Experiencia3,[3]Puntajes!$D$7,0)))))</f>
        <v/>
      </c>
    </row>
    <row r="444" spans="1:9" ht="13.8">
      <c r="C444" s="518"/>
      <c r="D444" s="517" t="str">
        <f>IF(ISERROR(VLOOKUP(C444,'[3]Capacidad Financiera'!$B$12:$X$62720,2,0)),"",VLOOKUP(C444,'[3]Capacidad Financiera'!$B$12:$X$3580,2,0))</f>
        <v/>
      </c>
      <c r="E444" s="519" t="str">
        <f>IF(ISERROR(VLOOKUP(C444,'[3]Capacidad Financiera'!$B$12:$X$62720,3,0)),"",VLOOKUP(C444,'[3]Capacidad Financiera'!$B$12:$X$62720,3,0))</f>
        <v/>
      </c>
      <c r="F444" s="516"/>
      <c r="G444" s="516" t="str">
        <f>IF(OR(D444="",E444="",F444=""),"",IF(C444&lt;&gt;"",IF(ISERROR(VLOOKUP($A$10,[3]POA!$A$2:$D$25,2,0)),"",VLOOKUP($A$10,[3]POA!$A$2:$D$25,2,0)),""))</f>
        <v/>
      </c>
      <c r="H444" s="520" t="str">
        <f t="shared" si="35"/>
        <v/>
      </c>
      <c r="I444" s="498" t="str">
        <f>IF(OR(D444="",E444="",F444=""),"",IF(AND(H444&gt;0,H444&lt;=Experiencia1),[3]Puntajes!$D$4,IF(AND(H444&gt;Experiencia1,H444&lt;=Experiencia2),[3]Puntajes!$D$5,IF(AND(H444&gt;Experiencia2,H444&lt;=Experiencia3),[3]Puntajes!$D$6,IF(H444&gt;Experiencia3,[3]Puntajes!$D$7,0)))))</f>
        <v/>
      </c>
    </row>
    <row r="445" spans="1:9" ht="13.8">
      <c r="C445" s="518"/>
      <c r="D445" s="517" t="str">
        <f>IF(ISERROR(VLOOKUP(C445,'[3]Capacidad Financiera'!$B$12:$X$62720,2,0)),"",VLOOKUP(C445,'[3]Capacidad Financiera'!$B$12:$X$3580,2,0))</f>
        <v/>
      </c>
      <c r="E445" s="519" t="str">
        <f>IF(ISERROR(VLOOKUP(C445,'[3]Capacidad Financiera'!$B$12:$X$62720,3,0)),"",VLOOKUP(C445,'[3]Capacidad Financiera'!$B$12:$X$62720,3,0))</f>
        <v/>
      </c>
      <c r="F445" s="516"/>
      <c r="G445" s="516" t="str">
        <f>IF(OR(D445="",E445="",F445=""),"",IF(C445&lt;&gt;"",IF(ISERROR(VLOOKUP($A$10,[3]POA!$A$2:$D$25,2,0)),"",VLOOKUP($A$10,[3]POA!$A$2:$D$25,2,0)),""))</f>
        <v/>
      </c>
      <c r="H445" s="520" t="str">
        <f t="shared" si="35"/>
        <v/>
      </c>
      <c r="I445" s="498" t="str">
        <f>IF(OR(D445="",E445="",F445=""),"",IF(AND(H445&gt;0,H445&lt;=Experiencia1),[3]Puntajes!$D$4,IF(AND(H445&gt;Experiencia1,H445&lt;=Experiencia2),[3]Puntajes!$D$5,IF(AND(H445&gt;Experiencia2,H445&lt;=Experiencia3),[3]Puntajes!$D$6,IF(H445&gt;Experiencia3,[3]Puntajes!$D$7,0)))))</f>
        <v/>
      </c>
    </row>
    <row r="446" spans="1:9" ht="13.8">
      <c r="C446" s="518"/>
      <c r="D446" s="517" t="str">
        <f>IF(ISERROR(VLOOKUP(C446,'[3]Capacidad Financiera'!$B$12:$X$62720,2,0)),"",VLOOKUP(C446,'[3]Capacidad Financiera'!$B$12:$X$3580,2,0))</f>
        <v/>
      </c>
      <c r="E446" s="519" t="str">
        <f>IF(ISERROR(VLOOKUP(C446,'[3]Capacidad Financiera'!$B$12:$X$62720,3,0)),"",VLOOKUP(C446,'[3]Capacidad Financiera'!$B$12:$X$62720,3,0))</f>
        <v/>
      </c>
      <c r="F446" s="516"/>
      <c r="G446" s="516" t="str">
        <f>IF(OR(D446="",E446="",F446=""),"",IF(C446&lt;&gt;"",IF(ISERROR(VLOOKUP($A$10,[3]POA!$A$2:$D$25,2,0)),"",VLOOKUP($A$10,[3]POA!$A$2:$D$25,2,0)),""))</f>
        <v/>
      </c>
      <c r="H446" s="520" t="str">
        <f t="shared" si="35"/>
        <v/>
      </c>
      <c r="I446" s="498" t="str">
        <f>IF(OR(D446="",E446="",F446=""),"",IF(AND(H446&gt;0,H446&lt;=Experiencia1),[3]Puntajes!$D$4,IF(AND(H446&gt;Experiencia1,H446&lt;=Experiencia2),[3]Puntajes!$D$5,IF(AND(H446&gt;Experiencia2,H446&lt;=Experiencia3),[3]Puntajes!$D$6,IF(H446&gt;Experiencia3,[3]Puntajes!$D$7,0)))))</f>
        <v/>
      </c>
    </row>
    <row r="447" spans="1:9" ht="13.8">
      <c r="C447" s="518"/>
      <c r="D447" s="517" t="str">
        <f>IF(ISERROR(VLOOKUP(C447,'[3]Capacidad Financiera'!$B$12:$X$62720,2,0)),"",VLOOKUP(C447,'[3]Capacidad Financiera'!$B$12:$X$3580,2,0))</f>
        <v/>
      </c>
      <c r="E447" s="519" t="str">
        <f>IF(ISERROR(VLOOKUP(C447,'[3]Capacidad Financiera'!$B$12:$X$62720,3,0)),"",VLOOKUP(C447,'[3]Capacidad Financiera'!$B$12:$X$62720,3,0))</f>
        <v/>
      </c>
      <c r="F447" s="516"/>
      <c r="G447" s="516" t="str">
        <f>IF(OR(D447="",E447="",F447=""),"",IF(C447&lt;&gt;"",IF(ISERROR(VLOOKUP($A$10,[3]POA!$A$2:$D$25,2,0)),"",VLOOKUP($A$10,[3]POA!$A$2:$D$25,2,0)),""))</f>
        <v/>
      </c>
      <c r="H447" s="520" t="str">
        <f t="shared" si="35"/>
        <v/>
      </c>
      <c r="I447" s="498" t="str">
        <f>IF(OR(D447="",E447="",F447=""),"",IF(AND(H447&gt;0,H447&lt;=Experiencia1),[3]Puntajes!$D$4,IF(AND(H447&gt;Experiencia1,H447&lt;=Experiencia2),[3]Puntajes!$D$5,IF(AND(H447&gt;Experiencia2,H447&lt;=Experiencia3),[3]Puntajes!$D$6,IF(H447&gt;Experiencia3,[3]Puntajes!$D$7,0)))))</f>
        <v/>
      </c>
    </row>
    <row r="448" spans="1:9" ht="13.8">
      <c r="C448" s="518"/>
      <c r="D448" s="517" t="str">
        <f>IF(ISERROR(VLOOKUP(C448,'[3]Capacidad Financiera'!$B$12:$X$62720,2,0)),"",VLOOKUP(C448,'[3]Capacidad Financiera'!$B$12:$X$3580,2,0))</f>
        <v/>
      </c>
      <c r="E448" s="519" t="str">
        <f>IF(ISERROR(VLOOKUP(C448,'[3]Capacidad Financiera'!$B$12:$X$62720,3,0)),"",VLOOKUP(C448,'[3]Capacidad Financiera'!$B$12:$X$62720,3,0))</f>
        <v/>
      </c>
      <c r="F448" s="516"/>
      <c r="G448" s="516" t="str">
        <f>IF(OR(D448="",E448="",F448=""),"",IF(C448&lt;&gt;"",IF(ISERROR(VLOOKUP($A$10,[3]POA!$A$2:$D$25,2,0)),"",VLOOKUP($A$10,[3]POA!$A$2:$D$25,2,0)),""))</f>
        <v/>
      </c>
      <c r="H448" s="520" t="str">
        <f t="shared" si="35"/>
        <v/>
      </c>
      <c r="I448" s="498" t="str">
        <f>IF(OR(D448="",E448="",F448=""),"",IF(AND(H448&gt;0,H448&lt;=Experiencia1),[3]Puntajes!$D$4,IF(AND(H448&gt;Experiencia1,H448&lt;=Experiencia2),[3]Puntajes!$D$5,IF(AND(H448&gt;Experiencia2,H448&lt;=Experiencia3),[3]Puntajes!$D$6,IF(H448&gt;Experiencia3,[3]Puntajes!$D$7,0)))))</f>
        <v/>
      </c>
    </row>
    <row r="449" spans="3:9" ht="14.4" thickBot="1">
      <c r="C449" s="521"/>
      <c r="D449" s="522" t="str">
        <f>IF(ISERROR(VLOOKUP(C449,'[3]Capacidad Financiera'!$B$12:$X$62720,2,0)),"",VLOOKUP(C449,'[3]Capacidad Financiera'!$B$12:$X$3580,2,0))</f>
        <v/>
      </c>
      <c r="E449" s="523" t="str">
        <f>IF(ISERROR(VLOOKUP(C449,'[3]Capacidad Financiera'!$B$12:$X$62720,3,0)),"",VLOOKUP(C449,'[3]Capacidad Financiera'!$B$12:$X$62720,3,0))</f>
        <v/>
      </c>
      <c r="F449" s="531"/>
      <c r="G449" s="531" t="str">
        <f>IF(OR(D449="",E449="",F449=""),"",IF(C449&lt;&gt;"",IF(ISERROR(VLOOKUP($A$10,[3]POA!$A$2:$D$25,2,0)),"",VLOOKUP($A$10,[3]POA!$A$2:$D$25,2,0)),""))</f>
        <v/>
      </c>
      <c r="H449" s="524" t="str">
        <f t="shared" si="35"/>
        <v/>
      </c>
      <c r="I449" s="502" t="str">
        <f>IF(OR(D449="",E449="",F449=""),"",IF(AND(H449&gt;0,H449&lt;=Experiencia1),[3]Puntajes!$D$4,IF(AND(H449&gt;Experiencia1,H449&lt;=Experiencia2),[3]Puntajes!$D$5,IF(AND(H449&gt;Experiencia2,H449&lt;=Experiencia3),[3]Puntajes!$D$6,IF(H449&gt;Experiencia3,[3]Puntajes!$D$7,0)))))</f>
        <v/>
      </c>
    </row>
    <row r="450" spans="3:9" ht="13.8">
      <c r="C450" s="525"/>
      <c r="D450" s="526" t="str">
        <f>IF(ISERROR(VLOOKUP(C450,'[3]Capacidad Financiera'!$B$12:$X$62720,2,0)),"",VLOOKUP(C450,'[3]Capacidad Financiera'!$B$12:$X$3580,2,0))</f>
        <v/>
      </c>
      <c r="E450" s="527" t="str">
        <f>IF(ISERROR(VLOOKUP(C450,'[3]Capacidad Financiera'!$B$12:$X$62720,3,0)),"",VLOOKUP(C450,'[3]Capacidad Financiera'!$B$12:$X$62720,3,0))</f>
        <v/>
      </c>
      <c r="F450" s="528"/>
      <c r="G450" s="528" t="str">
        <f>IF(OR(D450="",E450="",F450=""),"",IF(C451="",IF(C450&lt;&gt;"",IF(ISERROR(VLOOKUP($A$10,[3]POA!$A$2:$D$25,2,0)),"",VLOOKUP($A$10,[3]POA!$A$2:$D$25,2,0)),""),""))</f>
        <v/>
      </c>
      <c r="H450" s="529" t="str">
        <f>IF(OR(D450="",E450="",F450=""),"",IF(C451="",IF(C450&lt;&gt;"",F450/G450,""),""))</f>
        <v/>
      </c>
      <c r="I450" s="530" t="str">
        <f>IF(C451="",IF(F450="","",IF(AND(H450&gt;0,H450&lt;=Experiencia1),[3]Puntajes!$D$4,IF(AND(H450&gt;Experiencia1,H450&lt;=Experiencia2),[3]Puntajes!$D$5,IF(AND(H450&gt;Experiencia2,H450&lt;=Experiencia3),[3]Puntajes!$D$6,IF(H450&gt;Experiencia3,[3]Puntajes!$D$7,0))))),"")</f>
        <v/>
      </c>
    </row>
    <row r="451" spans="3:9" ht="13.8">
      <c r="C451" s="518"/>
      <c r="D451" s="517" t="str">
        <f>IF(ISERROR(VLOOKUP(C451,'[3]Capacidad Financiera'!$B$12:$X$62720,2,0)),"",VLOOKUP(C451,'[3]Capacidad Financiera'!$B$12:$X$3580,2,0))</f>
        <v/>
      </c>
      <c r="E451" s="519" t="str">
        <f>IF(ISERROR(VLOOKUP(C451,'[3]Capacidad Financiera'!$B$12:$X$62720,3,0)),"",VLOOKUP(C451,'[3]Capacidad Financiera'!$B$12:$X$62720,3,0))</f>
        <v/>
      </c>
      <c r="F451" s="516"/>
      <c r="G451" s="516" t="str">
        <f>IF(OR(D451="",E451="",F451=""),"",IF(C451&lt;&gt;"",IF(ISERROR(VLOOKUP($A$10,[3]POA!$A$2:$D$25,2,0)),"",VLOOKUP($A$10,[3]POA!$A$2:$D$25,2,0)),""))</f>
        <v/>
      </c>
      <c r="H451" s="520" t="str">
        <f>IF(OR(D451="",E451="",F451=""),"",IF(C451&lt;&gt;"",F451/(G451*E451),""))</f>
        <v/>
      </c>
      <c r="I451" s="498" t="str">
        <f>IF(OR(D451="",E451="",F451=""),"",IF(AND(H451&gt;0,H451&lt;=Experiencia1),[3]Puntajes!$D$4,IF(AND(H451&gt;Experiencia1,H451&lt;=Experiencia2),[3]Puntajes!$D$5,IF(AND(H451&gt;Experiencia2,H451&lt;=Experiencia3),[3]Puntajes!$D$6,IF(H451&gt;Experiencia3,[3]Puntajes!$D$7,0)))))</f>
        <v/>
      </c>
    </row>
    <row r="452" spans="3:9" ht="13.8">
      <c r="C452" s="518"/>
      <c r="D452" s="517" t="str">
        <f>IF(ISERROR(VLOOKUP(C452,'[3]Capacidad Financiera'!$B$12:$X$62720,2,0)),"",VLOOKUP(C452,'[3]Capacidad Financiera'!$B$12:$X$3580,2,0))</f>
        <v/>
      </c>
      <c r="E452" s="519" t="str">
        <f>IF(ISERROR(VLOOKUP(C452,'[3]Capacidad Financiera'!$B$12:$X$62720,3,0)),"",VLOOKUP(C452,'[3]Capacidad Financiera'!$B$12:$X$62720,3,0))</f>
        <v/>
      </c>
      <c r="F452" s="516"/>
      <c r="G452" s="516" t="str">
        <f>IF(OR(D452="",E452="",F452=""),"",IF(C452&lt;&gt;"",IF(ISERROR(VLOOKUP($A$10,[3]POA!$A$2:$D$25,2,0)),"",VLOOKUP($A$10,[3]POA!$A$2:$D$25,2,0)),""))</f>
        <v/>
      </c>
      <c r="H452" s="520" t="str">
        <f t="shared" ref="H452:H460" si="36">IF(OR(D452="",E452="",F452=""),"",IF(C452&lt;&gt;"",F452/(G452*E452),""))</f>
        <v/>
      </c>
      <c r="I452" s="498" t="str">
        <f>IF(OR(D452="",E452="",F452=""),"",IF(AND(H452&gt;0,H452&lt;=Experiencia1),[3]Puntajes!$D$4,IF(AND(H452&gt;Experiencia1,H452&lt;=Experiencia2),[3]Puntajes!$D$5,IF(AND(H452&gt;Experiencia2,H452&lt;=Experiencia3),[3]Puntajes!$D$6,IF(H452&gt;Experiencia3,[3]Puntajes!$D$7,0)))))</f>
        <v/>
      </c>
    </row>
    <row r="453" spans="3:9" ht="13.8">
      <c r="C453" s="518"/>
      <c r="D453" s="517" t="str">
        <f>IF(ISERROR(VLOOKUP(C453,'[3]Capacidad Financiera'!$B$12:$X$62720,2,0)),"",VLOOKUP(C453,'[3]Capacidad Financiera'!$B$12:$X$3580,2,0))</f>
        <v/>
      </c>
      <c r="E453" s="519" t="str">
        <f>IF(ISERROR(VLOOKUP(C453,'[3]Capacidad Financiera'!$B$12:$X$62720,3,0)),"",VLOOKUP(C453,'[3]Capacidad Financiera'!$B$12:$X$62720,3,0))</f>
        <v/>
      </c>
      <c r="F453" s="516"/>
      <c r="G453" s="516" t="str">
        <f>IF(OR(D453="",E453="",F453=""),"",IF(C453&lt;&gt;"",IF(ISERROR(VLOOKUP($A$10,[3]POA!$A$2:$D$25,2,0)),"",VLOOKUP($A$10,[3]POA!$A$2:$D$25,2,0)),""))</f>
        <v/>
      </c>
      <c r="H453" s="520" t="str">
        <f t="shared" si="36"/>
        <v/>
      </c>
      <c r="I453" s="498" t="str">
        <f>IF(OR(D453="",E453="",F453=""),"",IF(AND(H453&gt;0,H453&lt;=Experiencia1),[3]Puntajes!$D$4,IF(AND(H453&gt;Experiencia1,H453&lt;=Experiencia2),[3]Puntajes!$D$5,IF(AND(H453&gt;Experiencia2,H453&lt;=Experiencia3),[3]Puntajes!$D$6,IF(H453&gt;Experiencia3,[3]Puntajes!$D$7,0)))))</f>
        <v/>
      </c>
    </row>
    <row r="454" spans="3:9" ht="13.8">
      <c r="C454" s="518"/>
      <c r="D454" s="517" t="str">
        <f>IF(ISERROR(VLOOKUP(C454,'[3]Capacidad Financiera'!$B$12:$X$62720,2,0)),"",VLOOKUP(C454,'[3]Capacidad Financiera'!$B$12:$X$3580,2,0))</f>
        <v/>
      </c>
      <c r="E454" s="519" t="str">
        <f>IF(ISERROR(VLOOKUP(C454,'[3]Capacidad Financiera'!$B$12:$X$62720,3,0)),"",VLOOKUP(C454,'[3]Capacidad Financiera'!$B$12:$X$62720,3,0))</f>
        <v/>
      </c>
      <c r="F454" s="516"/>
      <c r="G454" s="516" t="str">
        <f>IF(OR(D454="",E454="",F454=""),"",IF(C454&lt;&gt;"",IF(ISERROR(VLOOKUP($A$10,[3]POA!$A$2:$D$25,2,0)),"",VLOOKUP($A$10,[3]POA!$A$2:$D$25,2,0)),""))</f>
        <v/>
      </c>
      <c r="H454" s="520" t="str">
        <f t="shared" si="36"/>
        <v/>
      </c>
      <c r="I454" s="498" t="str">
        <f>IF(OR(D454="",E454="",F454=""),"",IF(AND(H454&gt;0,H454&lt;=Experiencia1),[3]Puntajes!$D$4,IF(AND(H454&gt;Experiencia1,H454&lt;=Experiencia2),[3]Puntajes!$D$5,IF(AND(H454&gt;Experiencia2,H454&lt;=Experiencia3),[3]Puntajes!$D$6,IF(H454&gt;Experiencia3,[3]Puntajes!$D$7,0)))))</f>
        <v/>
      </c>
    </row>
    <row r="455" spans="3:9" ht="13.8">
      <c r="C455" s="518"/>
      <c r="D455" s="517" t="str">
        <f>IF(ISERROR(VLOOKUP(C455,'[3]Capacidad Financiera'!$B$12:$X$62720,2,0)),"",VLOOKUP(C455,'[3]Capacidad Financiera'!$B$12:$X$3580,2,0))</f>
        <v/>
      </c>
      <c r="E455" s="519" t="str">
        <f>IF(ISERROR(VLOOKUP(C455,'[3]Capacidad Financiera'!$B$12:$X$62720,3,0)),"",VLOOKUP(C455,'[3]Capacidad Financiera'!$B$12:$X$62720,3,0))</f>
        <v/>
      </c>
      <c r="F455" s="516"/>
      <c r="G455" s="516" t="str">
        <f>IF(OR(D455="",E455="",F455=""),"",IF(C455&lt;&gt;"",IF(ISERROR(VLOOKUP($A$10,[3]POA!$A$2:$D$25,2,0)),"",VLOOKUP($A$10,[3]POA!$A$2:$D$25,2,0)),""))</f>
        <v/>
      </c>
      <c r="H455" s="520" t="str">
        <f t="shared" si="36"/>
        <v/>
      </c>
      <c r="I455" s="498" t="str">
        <f>IF(OR(D455="",E455="",F455=""),"",IF(AND(H455&gt;0,H455&lt;=Experiencia1),[3]Puntajes!$D$4,IF(AND(H455&gt;Experiencia1,H455&lt;=Experiencia2),[3]Puntajes!$D$5,IF(AND(H455&gt;Experiencia2,H455&lt;=Experiencia3),[3]Puntajes!$D$6,IF(H455&gt;Experiencia3,[3]Puntajes!$D$7,0)))))</f>
        <v/>
      </c>
    </row>
    <row r="456" spans="3:9" ht="13.8">
      <c r="C456" s="518"/>
      <c r="D456" s="517" t="str">
        <f>IF(ISERROR(VLOOKUP(C456,'[3]Capacidad Financiera'!$B$12:$X$62720,2,0)),"",VLOOKUP(C456,'[3]Capacidad Financiera'!$B$12:$X$3580,2,0))</f>
        <v/>
      </c>
      <c r="E456" s="519" t="str">
        <f>IF(ISERROR(VLOOKUP(C456,'[3]Capacidad Financiera'!$B$12:$X$62720,3,0)),"",VLOOKUP(C456,'[3]Capacidad Financiera'!$B$12:$X$62720,3,0))</f>
        <v/>
      </c>
      <c r="F456" s="516"/>
      <c r="G456" s="516" t="str">
        <f>IF(OR(D456="",E456="",F456=""),"",IF(C456&lt;&gt;"",IF(ISERROR(VLOOKUP($A$10,[3]POA!$A$2:$D$25,2,0)),"",VLOOKUP($A$10,[3]POA!$A$2:$D$25,2,0)),""))</f>
        <v/>
      </c>
      <c r="H456" s="520" t="str">
        <f t="shared" si="36"/>
        <v/>
      </c>
      <c r="I456" s="498" t="str">
        <f>IF(OR(D456="",E456="",F456=""),"",IF(AND(H456&gt;0,H456&lt;=Experiencia1),[3]Puntajes!$D$4,IF(AND(H456&gt;Experiencia1,H456&lt;=Experiencia2),[3]Puntajes!$D$5,IF(AND(H456&gt;Experiencia2,H456&lt;=Experiencia3),[3]Puntajes!$D$6,IF(H456&gt;Experiencia3,[3]Puntajes!$D$7,0)))))</f>
        <v/>
      </c>
    </row>
    <row r="457" spans="3:9" ht="13.8">
      <c r="C457" s="518"/>
      <c r="D457" s="517" t="str">
        <f>IF(ISERROR(VLOOKUP(C457,'[3]Capacidad Financiera'!$B$12:$X$62720,2,0)),"",VLOOKUP(C457,'[3]Capacidad Financiera'!$B$12:$X$3580,2,0))</f>
        <v/>
      </c>
      <c r="E457" s="519" t="str">
        <f>IF(ISERROR(VLOOKUP(C457,'[3]Capacidad Financiera'!$B$12:$X$62720,3,0)),"",VLOOKUP(C457,'[3]Capacidad Financiera'!$B$12:$X$62720,3,0))</f>
        <v/>
      </c>
      <c r="F457" s="516"/>
      <c r="G457" s="516" t="str">
        <f>IF(OR(D457="",E457="",F457=""),"",IF(C457&lt;&gt;"",IF(ISERROR(VLOOKUP($A$10,[3]POA!$A$2:$D$25,2,0)),"",VLOOKUP($A$10,[3]POA!$A$2:$D$25,2,0)),""))</f>
        <v/>
      </c>
      <c r="H457" s="520" t="str">
        <f t="shared" si="36"/>
        <v/>
      </c>
      <c r="I457" s="498" t="str">
        <f>IF(OR(D457="",E457="",F457=""),"",IF(AND(H457&gt;0,H457&lt;=Experiencia1),[3]Puntajes!$D$4,IF(AND(H457&gt;Experiencia1,H457&lt;=Experiencia2),[3]Puntajes!$D$5,IF(AND(H457&gt;Experiencia2,H457&lt;=Experiencia3),[3]Puntajes!$D$6,IF(H457&gt;Experiencia3,[3]Puntajes!$D$7,0)))))</f>
        <v/>
      </c>
    </row>
    <row r="458" spans="3:9" ht="13.8">
      <c r="C458" s="518"/>
      <c r="D458" s="517" t="str">
        <f>IF(ISERROR(VLOOKUP(C458,'[3]Capacidad Financiera'!$B$12:$X$62720,2,0)),"",VLOOKUP(C458,'[3]Capacidad Financiera'!$B$12:$X$3580,2,0))</f>
        <v/>
      </c>
      <c r="E458" s="519" t="str">
        <f>IF(ISERROR(VLOOKUP(C458,'[3]Capacidad Financiera'!$B$12:$X$62720,3,0)),"",VLOOKUP(C458,'[3]Capacidad Financiera'!$B$12:$X$62720,3,0))</f>
        <v/>
      </c>
      <c r="F458" s="516"/>
      <c r="G458" s="516" t="str">
        <f>IF(OR(D458="",E458="",F458=""),"",IF(C458&lt;&gt;"",IF(ISERROR(VLOOKUP($A$10,[3]POA!$A$2:$D$25,2,0)),"",VLOOKUP($A$10,[3]POA!$A$2:$D$25,2,0)),""))</f>
        <v/>
      </c>
      <c r="H458" s="520" t="str">
        <f t="shared" si="36"/>
        <v/>
      </c>
      <c r="I458" s="498" t="str">
        <f>IF(OR(D458="",E458="",F458=""),"",IF(AND(H458&gt;0,H458&lt;=Experiencia1),[3]Puntajes!$D$4,IF(AND(H458&gt;Experiencia1,H458&lt;=Experiencia2),[3]Puntajes!$D$5,IF(AND(H458&gt;Experiencia2,H458&lt;=Experiencia3),[3]Puntajes!$D$6,IF(H458&gt;Experiencia3,[3]Puntajes!$D$7,0)))))</f>
        <v/>
      </c>
    </row>
    <row r="459" spans="3:9" ht="13.8">
      <c r="C459" s="518"/>
      <c r="D459" s="517" t="str">
        <f>IF(ISERROR(VLOOKUP(C459,'[3]Capacidad Financiera'!$B$12:$X$62720,2,0)),"",VLOOKUP(C459,'[3]Capacidad Financiera'!$B$12:$X$3580,2,0))</f>
        <v/>
      </c>
      <c r="E459" s="519" t="str">
        <f>IF(ISERROR(VLOOKUP(C459,'[3]Capacidad Financiera'!$B$12:$X$62720,3,0)),"",VLOOKUP(C459,'[3]Capacidad Financiera'!$B$12:$X$62720,3,0))</f>
        <v/>
      </c>
      <c r="F459" s="516"/>
      <c r="G459" s="516" t="str">
        <f>IF(OR(D459="",E459="",F459=""),"",IF(C459&lt;&gt;"",IF(ISERROR(VLOOKUP($A$10,[3]POA!$A$2:$D$25,2,0)),"",VLOOKUP($A$10,[3]POA!$A$2:$D$25,2,0)),""))</f>
        <v/>
      </c>
      <c r="H459" s="520" t="str">
        <f t="shared" si="36"/>
        <v/>
      </c>
      <c r="I459" s="498" t="str">
        <f>IF(OR(D459="",E459="",F459=""),"",IF(AND(H459&gt;0,H459&lt;=Experiencia1),[3]Puntajes!$D$4,IF(AND(H459&gt;Experiencia1,H459&lt;=Experiencia2),[3]Puntajes!$D$5,IF(AND(H459&gt;Experiencia2,H459&lt;=Experiencia3),[3]Puntajes!$D$6,IF(H459&gt;Experiencia3,[3]Puntajes!$D$7,0)))))</f>
        <v/>
      </c>
    </row>
    <row r="460" spans="3:9" ht="14.4" thickBot="1">
      <c r="C460" s="521"/>
      <c r="D460" s="522" t="str">
        <f>IF(ISERROR(VLOOKUP(C460,'[3]Capacidad Financiera'!$B$12:$X$62720,2,0)),"",VLOOKUP(C460,'[3]Capacidad Financiera'!$B$12:$X$3580,2,0))</f>
        <v/>
      </c>
      <c r="E460" s="523" t="str">
        <f>IF(ISERROR(VLOOKUP(C460,'[3]Capacidad Financiera'!$B$12:$X$62720,3,0)),"",VLOOKUP(C460,'[3]Capacidad Financiera'!$B$12:$X$62720,3,0))</f>
        <v/>
      </c>
      <c r="F460" s="531"/>
      <c r="G460" s="531" t="str">
        <f>IF(OR(D460="",E460="",F460=""),"",IF(C460&lt;&gt;"",IF(ISERROR(VLOOKUP($A$10,[3]POA!$A$2:$D$25,2,0)),"",VLOOKUP($A$10,[3]POA!$A$2:$D$25,2,0)),""))</f>
        <v/>
      </c>
      <c r="H460" s="524" t="str">
        <f t="shared" si="36"/>
        <v/>
      </c>
      <c r="I460" s="502" t="str">
        <f>IF(OR(D460="",E460="",F460=""),"",IF(AND(H460&gt;0,H460&lt;=Experiencia1),[3]Puntajes!$D$4,IF(AND(H460&gt;Experiencia1,H460&lt;=Experiencia2),[3]Puntajes!$D$5,IF(AND(H460&gt;Experiencia2,H460&lt;=Experiencia3),[3]Puntajes!$D$6,IF(H460&gt;Experiencia3,[3]Puntajes!$D$7,0)))))</f>
        <v/>
      </c>
    </row>
    <row r="461" spans="3:9" ht="13.8">
      <c r="C461" s="525"/>
      <c r="D461" s="526" t="str">
        <f>IF(ISERROR(VLOOKUP(C461,'[3]Capacidad Financiera'!$B$12:$X$62720,2,0)),"",VLOOKUP(C461,'[3]Capacidad Financiera'!$B$12:$X$3580,2,0))</f>
        <v/>
      </c>
      <c r="E461" s="527" t="str">
        <f>IF(ISERROR(VLOOKUP(C461,'[3]Capacidad Financiera'!$B$12:$X$62720,3,0)),"",VLOOKUP(C461,'[3]Capacidad Financiera'!$B$12:$X$62720,3,0))</f>
        <v/>
      </c>
      <c r="F461" s="528"/>
      <c r="G461" s="528" t="str">
        <f>IF(OR(D461="",E461="",F461=""),"",IF(C462="",IF(C461&lt;&gt;"",IF(ISERROR(VLOOKUP($A$10,[3]POA!$A$2:$D$25,2,0)),"",VLOOKUP($A$10,[3]POA!$A$2:$D$25,2,0)),""),""))</f>
        <v/>
      </c>
      <c r="H461" s="529" t="str">
        <f>IF(OR(D461="",E461="",F461=""),"",IF(C462="",IF(C461&lt;&gt;"",F461/G461,""),""))</f>
        <v/>
      </c>
      <c r="I461" s="530" t="str">
        <f>IF(C462="",IF(F461="","",IF(AND(H461&gt;0,H461&lt;=Experiencia1),[3]Puntajes!$D$4,IF(AND(H461&gt;Experiencia1,H461&lt;=Experiencia2),[3]Puntajes!$D$5,IF(AND(H461&gt;Experiencia2,H461&lt;=Experiencia3),[3]Puntajes!$D$6,IF(H461&gt;Experiencia3,[3]Puntajes!$D$7,0))))),"")</f>
        <v/>
      </c>
    </row>
    <row r="462" spans="3:9" ht="13.8">
      <c r="C462" s="518"/>
      <c r="D462" s="517" t="str">
        <f>IF(ISERROR(VLOOKUP(C462,'[3]Capacidad Financiera'!$B$12:$X$62720,2,0)),"",VLOOKUP(C462,'[3]Capacidad Financiera'!$B$12:$X$3580,2,0))</f>
        <v/>
      </c>
      <c r="E462" s="519" t="str">
        <f>IF(ISERROR(VLOOKUP(C462,'[3]Capacidad Financiera'!$B$12:$X$62720,3,0)),"",VLOOKUP(C462,'[3]Capacidad Financiera'!$B$12:$X$62720,3,0))</f>
        <v/>
      </c>
      <c r="F462" s="516"/>
      <c r="G462" s="516" t="str">
        <f>IF(OR(D462="",E462="",F462=""),"",IF(C462&lt;&gt;"",IF(ISERROR(VLOOKUP($A$10,[3]POA!$A$2:$D$25,2,0)),"",VLOOKUP($A$10,[3]POA!$A$2:$D$25,2,0)),""))</f>
        <v/>
      </c>
      <c r="H462" s="520" t="str">
        <f>IF(OR(D462="",E462="",F462=""),"",IF(C462&lt;&gt;"",F462/(G462*E462),""))</f>
        <v/>
      </c>
      <c r="I462" s="498" t="str">
        <f>IF(OR(D462="",E462="",F462=""),"",IF(AND(H462&gt;0,H462&lt;=Experiencia1),[3]Puntajes!$D$4,IF(AND(H462&gt;Experiencia1,H462&lt;=Experiencia2),[3]Puntajes!$D$5,IF(AND(H462&gt;Experiencia2,H462&lt;=Experiencia3),[3]Puntajes!$D$6,IF(H462&gt;Experiencia3,[3]Puntajes!$D$7,0)))))</f>
        <v/>
      </c>
    </row>
    <row r="463" spans="3:9" ht="13.8">
      <c r="C463" s="518"/>
      <c r="D463" s="517" t="str">
        <f>IF(ISERROR(VLOOKUP(C463,'[3]Capacidad Financiera'!$B$12:$X$62720,2,0)),"",VLOOKUP(C463,'[3]Capacidad Financiera'!$B$12:$X$3580,2,0))</f>
        <v/>
      </c>
      <c r="E463" s="519" t="str">
        <f>IF(ISERROR(VLOOKUP(C463,'[3]Capacidad Financiera'!$B$12:$X$62720,3,0)),"",VLOOKUP(C463,'[3]Capacidad Financiera'!$B$12:$X$62720,3,0))</f>
        <v/>
      </c>
      <c r="F463" s="516"/>
      <c r="G463" s="516" t="str">
        <f>IF(OR(D463="",E463="",F463=""),"",IF(C463&lt;&gt;"",IF(ISERROR(VLOOKUP($A$10,[3]POA!$A$2:$D$25,2,0)),"",VLOOKUP($A$10,[3]POA!$A$2:$D$25,2,0)),""))</f>
        <v/>
      </c>
      <c r="H463" s="520" t="str">
        <f t="shared" ref="H463:H471" si="37">IF(OR(D463="",E463="",F463=""),"",IF(C463&lt;&gt;"",F463/(G463*E463),""))</f>
        <v/>
      </c>
      <c r="I463" s="498" t="str">
        <f>IF(OR(D463="",E463="",F463=""),"",IF(AND(H463&gt;0,H463&lt;=Experiencia1),[3]Puntajes!$D$4,IF(AND(H463&gt;Experiencia1,H463&lt;=Experiencia2),[3]Puntajes!$D$5,IF(AND(H463&gt;Experiencia2,H463&lt;=Experiencia3),[3]Puntajes!$D$6,IF(H463&gt;Experiencia3,[3]Puntajes!$D$7,0)))))</f>
        <v/>
      </c>
    </row>
    <row r="464" spans="3:9" ht="13.8">
      <c r="C464" s="518"/>
      <c r="D464" s="517" t="str">
        <f>IF(ISERROR(VLOOKUP(C464,'[3]Capacidad Financiera'!$B$12:$X$62720,2,0)),"",VLOOKUP(C464,'[3]Capacidad Financiera'!$B$12:$X$3580,2,0))</f>
        <v/>
      </c>
      <c r="E464" s="519" t="str">
        <f>IF(ISERROR(VLOOKUP(C464,'[3]Capacidad Financiera'!$B$12:$X$62720,3,0)),"",VLOOKUP(C464,'[3]Capacidad Financiera'!$B$12:$X$62720,3,0))</f>
        <v/>
      </c>
      <c r="F464" s="516"/>
      <c r="G464" s="516" t="str">
        <f>IF(OR(D464="",E464="",F464=""),"",IF(C464&lt;&gt;"",IF(ISERROR(VLOOKUP($A$10,[3]POA!$A$2:$D$25,2,0)),"",VLOOKUP($A$10,[3]POA!$A$2:$D$25,2,0)),""))</f>
        <v/>
      </c>
      <c r="H464" s="520" t="str">
        <f t="shared" si="37"/>
        <v/>
      </c>
      <c r="I464" s="498" t="str">
        <f>IF(OR(D464="",E464="",F464=""),"",IF(AND(H464&gt;0,H464&lt;=Experiencia1),[3]Puntajes!$D$4,IF(AND(H464&gt;Experiencia1,H464&lt;=Experiencia2),[3]Puntajes!$D$5,IF(AND(H464&gt;Experiencia2,H464&lt;=Experiencia3),[3]Puntajes!$D$6,IF(H464&gt;Experiencia3,[3]Puntajes!$D$7,0)))))</f>
        <v/>
      </c>
    </row>
    <row r="465" spans="3:9" ht="13.8">
      <c r="C465" s="518"/>
      <c r="D465" s="517" t="str">
        <f>IF(ISERROR(VLOOKUP(C465,'[3]Capacidad Financiera'!$B$12:$X$62720,2,0)),"",VLOOKUP(C465,'[3]Capacidad Financiera'!$B$12:$X$3580,2,0))</f>
        <v/>
      </c>
      <c r="E465" s="519" t="str">
        <f>IF(ISERROR(VLOOKUP(C465,'[3]Capacidad Financiera'!$B$12:$X$62720,3,0)),"",VLOOKUP(C465,'[3]Capacidad Financiera'!$B$12:$X$62720,3,0))</f>
        <v/>
      </c>
      <c r="F465" s="516"/>
      <c r="G465" s="516" t="str">
        <f>IF(OR(D465="",E465="",F465=""),"",IF(C465&lt;&gt;"",IF(ISERROR(VLOOKUP($A$10,[3]POA!$A$2:$D$25,2,0)),"",VLOOKUP($A$10,[3]POA!$A$2:$D$25,2,0)),""))</f>
        <v/>
      </c>
      <c r="H465" s="520" t="str">
        <f t="shared" si="37"/>
        <v/>
      </c>
      <c r="I465" s="498" t="str">
        <f>IF(OR(D465="",E465="",F465=""),"",IF(AND(H465&gt;0,H465&lt;=Experiencia1),[3]Puntajes!$D$4,IF(AND(H465&gt;Experiencia1,H465&lt;=Experiencia2),[3]Puntajes!$D$5,IF(AND(H465&gt;Experiencia2,H465&lt;=Experiencia3),[3]Puntajes!$D$6,IF(H465&gt;Experiencia3,[3]Puntajes!$D$7,0)))))</f>
        <v/>
      </c>
    </row>
    <row r="466" spans="3:9" ht="13.8">
      <c r="C466" s="518"/>
      <c r="D466" s="517" t="str">
        <f>IF(ISERROR(VLOOKUP(C466,'[3]Capacidad Financiera'!$B$12:$X$62720,2,0)),"",VLOOKUP(C466,'[3]Capacidad Financiera'!$B$12:$X$3580,2,0))</f>
        <v/>
      </c>
      <c r="E466" s="519" t="str">
        <f>IF(ISERROR(VLOOKUP(C466,'[3]Capacidad Financiera'!$B$12:$X$62720,3,0)),"",VLOOKUP(C466,'[3]Capacidad Financiera'!$B$12:$X$62720,3,0))</f>
        <v/>
      </c>
      <c r="F466" s="516"/>
      <c r="G466" s="516" t="str">
        <f>IF(OR(D466="",E466="",F466=""),"",IF(C466&lt;&gt;"",IF(ISERROR(VLOOKUP($A$10,[3]POA!$A$2:$D$25,2,0)),"",VLOOKUP($A$10,[3]POA!$A$2:$D$25,2,0)),""))</f>
        <v/>
      </c>
      <c r="H466" s="520" t="str">
        <f t="shared" si="37"/>
        <v/>
      </c>
      <c r="I466" s="498" t="str">
        <f>IF(OR(D466="",E466="",F466=""),"",IF(AND(H466&gt;0,H466&lt;=Experiencia1),[3]Puntajes!$D$4,IF(AND(H466&gt;Experiencia1,H466&lt;=Experiencia2),[3]Puntajes!$D$5,IF(AND(H466&gt;Experiencia2,H466&lt;=Experiencia3),[3]Puntajes!$D$6,IF(H466&gt;Experiencia3,[3]Puntajes!$D$7,0)))))</f>
        <v/>
      </c>
    </row>
    <row r="467" spans="3:9" ht="13.8">
      <c r="C467" s="518"/>
      <c r="D467" s="517" t="str">
        <f>IF(ISERROR(VLOOKUP(C467,'[3]Capacidad Financiera'!$B$12:$X$62720,2,0)),"",VLOOKUP(C467,'[3]Capacidad Financiera'!$B$12:$X$3580,2,0))</f>
        <v/>
      </c>
      <c r="E467" s="519" t="str">
        <f>IF(ISERROR(VLOOKUP(C467,'[3]Capacidad Financiera'!$B$12:$X$62720,3,0)),"",VLOOKUP(C467,'[3]Capacidad Financiera'!$B$12:$X$62720,3,0))</f>
        <v/>
      </c>
      <c r="F467" s="516"/>
      <c r="G467" s="516" t="str">
        <f>IF(OR(D467="",E467="",F467=""),"",IF(C467&lt;&gt;"",IF(ISERROR(VLOOKUP($A$10,[3]POA!$A$2:$D$25,2,0)),"",VLOOKUP($A$10,[3]POA!$A$2:$D$25,2,0)),""))</f>
        <v/>
      </c>
      <c r="H467" s="520" t="str">
        <f t="shared" si="37"/>
        <v/>
      </c>
      <c r="I467" s="498" t="str">
        <f>IF(OR(D467="",E467="",F467=""),"",IF(AND(H467&gt;0,H467&lt;=Experiencia1),[3]Puntajes!$D$4,IF(AND(H467&gt;Experiencia1,H467&lt;=Experiencia2),[3]Puntajes!$D$5,IF(AND(H467&gt;Experiencia2,H467&lt;=Experiencia3),[3]Puntajes!$D$6,IF(H467&gt;Experiencia3,[3]Puntajes!$D$7,0)))))</f>
        <v/>
      </c>
    </row>
    <row r="468" spans="3:9" ht="13.8">
      <c r="C468" s="518"/>
      <c r="D468" s="517" t="str">
        <f>IF(ISERROR(VLOOKUP(C468,'[3]Capacidad Financiera'!$B$12:$X$62720,2,0)),"",VLOOKUP(C468,'[3]Capacidad Financiera'!$B$12:$X$3580,2,0))</f>
        <v/>
      </c>
      <c r="E468" s="519" t="str">
        <f>IF(ISERROR(VLOOKUP(C468,'[3]Capacidad Financiera'!$B$12:$X$62720,3,0)),"",VLOOKUP(C468,'[3]Capacidad Financiera'!$B$12:$X$62720,3,0))</f>
        <v/>
      </c>
      <c r="F468" s="516"/>
      <c r="G468" s="516" t="str">
        <f>IF(OR(D468="",E468="",F468=""),"",IF(C468&lt;&gt;"",IF(ISERROR(VLOOKUP($A$10,[3]POA!$A$2:$D$25,2,0)),"",VLOOKUP($A$10,[3]POA!$A$2:$D$25,2,0)),""))</f>
        <v/>
      </c>
      <c r="H468" s="520" t="str">
        <f t="shared" si="37"/>
        <v/>
      </c>
      <c r="I468" s="498" t="str">
        <f>IF(OR(D468="",E468="",F468=""),"",IF(AND(H468&gt;0,H468&lt;=Experiencia1),[3]Puntajes!$D$4,IF(AND(H468&gt;Experiencia1,H468&lt;=Experiencia2),[3]Puntajes!$D$5,IF(AND(H468&gt;Experiencia2,H468&lt;=Experiencia3),[3]Puntajes!$D$6,IF(H468&gt;Experiencia3,[3]Puntajes!$D$7,0)))))</f>
        <v/>
      </c>
    </row>
    <row r="469" spans="3:9" ht="13.8">
      <c r="C469" s="518"/>
      <c r="D469" s="517" t="str">
        <f>IF(ISERROR(VLOOKUP(C469,'[3]Capacidad Financiera'!$B$12:$X$62720,2,0)),"",VLOOKUP(C469,'[3]Capacidad Financiera'!$B$12:$X$3580,2,0))</f>
        <v/>
      </c>
      <c r="E469" s="519" t="str">
        <f>IF(ISERROR(VLOOKUP(C469,'[3]Capacidad Financiera'!$B$12:$X$62720,3,0)),"",VLOOKUP(C469,'[3]Capacidad Financiera'!$B$12:$X$62720,3,0))</f>
        <v/>
      </c>
      <c r="F469" s="516"/>
      <c r="G469" s="516" t="str">
        <f>IF(OR(D469="",E469="",F469=""),"",IF(C469&lt;&gt;"",IF(ISERROR(VLOOKUP($A$10,[3]POA!$A$2:$D$25,2,0)),"",VLOOKUP($A$10,[3]POA!$A$2:$D$25,2,0)),""))</f>
        <v/>
      </c>
      <c r="H469" s="520" t="str">
        <f t="shared" si="37"/>
        <v/>
      </c>
      <c r="I469" s="498" t="str">
        <f>IF(OR(D469="",E469="",F469=""),"",IF(AND(H469&gt;0,H469&lt;=Experiencia1),[3]Puntajes!$D$4,IF(AND(H469&gt;Experiencia1,H469&lt;=Experiencia2),[3]Puntajes!$D$5,IF(AND(H469&gt;Experiencia2,H469&lt;=Experiencia3),[3]Puntajes!$D$6,IF(H469&gt;Experiencia3,[3]Puntajes!$D$7,0)))))</f>
        <v/>
      </c>
    </row>
    <row r="470" spans="3:9" ht="13.8">
      <c r="C470" s="518"/>
      <c r="D470" s="517" t="str">
        <f>IF(ISERROR(VLOOKUP(C470,'[3]Capacidad Financiera'!$B$12:$X$62720,2,0)),"",VLOOKUP(C470,'[3]Capacidad Financiera'!$B$12:$X$3580,2,0))</f>
        <v/>
      </c>
      <c r="E470" s="519" t="str">
        <f>IF(ISERROR(VLOOKUP(C470,'[3]Capacidad Financiera'!$B$12:$X$62720,3,0)),"",VLOOKUP(C470,'[3]Capacidad Financiera'!$B$12:$X$62720,3,0))</f>
        <v/>
      </c>
      <c r="F470" s="516"/>
      <c r="G470" s="516" t="str">
        <f>IF(OR(D470="",E470="",F470=""),"",IF(C470&lt;&gt;"",IF(ISERROR(VLOOKUP($A$10,[3]POA!$A$2:$D$25,2,0)),"",VLOOKUP($A$10,[3]POA!$A$2:$D$25,2,0)),""))</f>
        <v/>
      </c>
      <c r="H470" s="520" t="str">
        <f t="shared" si="37"/>
        <v/>
      </c>
      <c r="I470" s="498" t="str">
        <f>IF(OR(D470="",E470="",F470=""),"",IF(AND(H470&gt;0,H470&lt;=Experiencia1),[3]Puntajes!$D$4,IF(AND(H470&gt;Experiencia1,H470&lt;=Experiencia2),[3]Puntajes!$D$5,IF(AND(H470&gt;Experiencia2,H470&lt;=Experiencia3),[3]Puntajes!$D$6,IF(H470&gt;Experiencia3,[3]Puntajes!$D$7,0)))))</f>
        <v/>
      </c>
    </row>
    <row r="471" spans="3:9" ht="14.4" thickBot="1">
      <c r="C471" s="521"/>
      <c r="D471" s="522" t="str">
        <f>IF(ISERROR(VLOOKUP(C471,'[3]Capacidad Financiera'!$B$12:$X$62720,2,0)),"",VLOOKUP(C471,'[3]Capacidad Financiera'!$B$12:$X$3580,2,0))</f>
        <v/>
      </c>
      <c r="E471" s="523" t="str">
        <f>IF(ISERROR(VLOOKUP(C471,'[3]Capacidad Financiera'!$B$12:$X$62720,3,0)),"",VLOOKUP(C471,'[3]Capacidad Financiera'!$B$12:$X$62720,3,0))</f>
        <v/>
      </c>
      <c r="F471" s="531"/>
      <c r="G471" s="531" t="str">
        <f>IF(OR(D471="",E471="",F471=""),"",IF(C471&lt;&gt;"",IF(ISERROR(VLOOKUP($A$10,[3]POA!$A$2:$D$25,2,0)),"",VLOOKUP($A$10,[3]POA!$A$2:$D$25,2,0)),""))</f>
        <v/>
      </c>
      <c r="H471" s="524" t="str">
        <f t="shared" si="37"/>
        <v/>
      </c>
      <c r="I471" s="502" t="str">
        <f>IF(OR(D471="",E471="",F471=""),"",IF(AND(H471&gt;0,H471&lt;=Experiencia1),[3]Puntajes!$D$4,IF(AND(H471&gt;Experiencia1,H471&lt;=Experiencia2),[3]Puntajes!$D$5,IF(AND(H471&gt;Experiencia2,H471&lt;=Experiencia3),[3]Puntajes!$D$6,IF(H471&gt;Experiencia3,[3]Puntajes!$D$7,0)))))</f>
        <v/>
      </c>
    </row>
    <row r="472" spans="3:9" ht="13.8">
      <c r="C472" s="525"/>
      <c r="D472" s="526" t="str">
        <f>IF(ISERROR(VLOOKUP(C472,'[3]Capacidad Financiera'!$B$12:$X$62720,2,0)),"",VLOOKUP(C472,'[3]Capacidad Financiera'!$B$12:$X$3580,2,0))</f>
        <v/>
      </c>
      <c r="E472" s="527" t="str">
        <f>IF(ISERROR(VLOOKUP(C472,'[3]Capacidad Financiera'!$B$12:$X$62720,3,0)),"",VLOOKUP(C472,'[3]Capacidad Financiera'!$B$12:$X$62720,3,0))</f>
        <v/>
      </c>
      <c r="F472" s="528"/>
      <c r="G472" s="528" t="str">
        <f>IF(OR(D472="",E472="",F472=""),"",IF(C473="",IF(C472&lt;&gt;"",IF(ISERROR(VLOOKUP($A$10,[3]POA!$A$2:$D$25,2,0)),"",VLOOKUP($A$10,[3]POA!$A$2:$D$25,2,0)),""),""))</f>
        <v/>
      </c>
      <c r="H472" s="529" t="str">
        <f>IF(OR(D472="",E472="",F472=""),"",IF(C473="",IF(C472&lt;&gt;"",F472/G472,""),""))</f>
        <v/>
      </c>
      <c r="I472" s="530" t="str">
        <f>IF(C473="",IF(F472="","",IF(AND(H472&gt;0,H472&lt;=Experiencia1),[3]Puntajes!$D$4,IF(AND(H472&gt;Experiencia1,H472&lt;=Experiencia2),[3]Puntajes!$D$5,IF(AND(H472&gt;Experiencia2,H472&lt;=Experiencia3),[3]Puntajes!$D$6,IF(H472&gt;Experiencia3,[3]Puntajes!$D$7,0))))),"")</f>
        <v/>
      </c>
    </row>
    <row r="473" spans="3:9" ht="13.8">
      <c r="C473" s="518"/>
      <c r="D473" s="517" t="str">
        <f>IF(ISERROR(VLOOKUP(C473,'[3]Capacidad Financiera'!$B$12:$X$62720,2,0)),"",VLOOKUP(C473,'[3]Capacidad Financiera'!$B$12:$X$3580,2,0))</f>
        <v/>
      </c>
      <c r="E473" s="519" t="str">
        <f>IF(ISERROR(VLOOKUP(C473,'[3]Capacidad Financiera'!$B$12:$X$62720,3,0)),"",VLOOKUP(C473,'[3]Capacidad Financiera'!$B$12:$X$62720,3,0))</f>
        <v/>
      </c>
      <c r="F473" s="516"/>
      <c r="G473" s="516" t="str">
        <f>IF(OR(D473="",E473="",F473=""),"",IF(C473&lt;&gt;"",IF(ISERROR(VLOOKUP($A$10,[3]POA!$A$2:$D$25,2,0)),"",VLOOKUP($A$10,[3]POA!$A$2:$D$25,2,0)),""))</f>
        <v/>
      </c>
      <c r="H473" s="520" t="str">
        <f>IF(OR(D473="",E473="",F473=""),"",IF(C473&lt;&gt;"",F473/(G473*E473),""))</f>
        <v/>
      </c>
      <c r="I473" s="498" t="str">
        <f>IF(OR(D473="",E473="",F473=""),"",IF(AND(H473&gt;0,H473&lt;=Experiencia1),[3]Puntajes!$D$4,IF(AND(H473&gt;Experiencia1,H473&lt;=Experiencia2),[3]Puntajes!$D$5,IF(AND(H473&gt;Experiencia2,H473&lt;=Experiencia3),[3]Puntajes!$D$6,IF(H473&gt;Experiencia3,[3]Puntajes!$D$7,0)))))</f>
        <v/>
      </c>
    </row>
    <row r="474" spans="3:9" ht="13.8">
      <c r="C474" s="518"/>
      <c r="D474" s="517" t="str">
        <f>IF(ISERROR(VLOOKUP(C474,'[3]Capacidad Financiera'!$B$12:$X$62720,2,0)),"",VLOOKUP(C474,'[3]Capacidad Financiera'!$B$12:$X$3580,2,0))</f>
        <v/>
      </c>
      <c r="E474" s="519" t="str">
        <f>IF(ISERROR(VLOOKUP(C474,'[3]Capacidad Financiera'!$B$12:$X$62720,3,0)),"",VLOOKUP(C474,'[3]Capacidad Financiera'!$B$12:$X$62720,3,0))</f>
        <v/>
      </c>
      <c r="F474" s="516"/>
      <c r="G474" s="516" t="str">
        <f>IF(OR(D474="",E474="",F474=""),"",IF(C474&lt;&gt;"",IF(ISERROR(VLOOKUP($A$10,[3]POA!$A$2:$D$25,2,0)),"",VLOOKUP($A$10,[3]POA!$A$2:$D$25,2,0)),""))</f>
        <v/>
      </c>
      <c r="H474" s="520" t="str">
        <f t="shared" ref="H474:H482" si="38">IF(OR(D474="",E474="",F474=""),"",IF(C474&lt;&gt;"",F474/(G474*E474),""))</f>
        <v/>
      </c>
      <c r="I474" s="498" t="str">
        <f>IF(OR(D474="",E474="",F474=""),"",IF(AND(H474&gt;0,H474&lt;=Experiencia1),[3]Puntajes!$D$4,IF(AND(H474&gt;Experiencia1,H474&lt;=Experiencia2),[3]Puntajes!$D$5,IF(AND(H474&gt;Experiencia2,H474&lt;=Experiencia3),[3]Puntajes!$D$6,IF(H474&gt;Experiencia3,[3]Puntajes!$D$7,0)))))</f>
        <v/>
      </c>
    </row>
    <row r="475" spans="3:9" ht="13.8">
      <c r="C475" s="518"/>
      <c r="D475" s="517" t="str">
        <f>IF(ISERROR(VLOOKUP(C475,'[3]Capacidad Financiera'!$B$12:$X$62720,2,0)),"",VLOOKUP(C475,'[3]Capacidad Financiera'!$B$12:$X$3580,2,0))</f>
        <v/>
      </c>
      <c r="E475" s="519" t="str">
        <f>IF(ISERROR(VLOOKUP(C475,'[3]Capacidad Financiera'!$B$12:$X$62720,3,0)),"",VLOOKUP(C475,'[3]Capacidad Financiera'!$B$12:$X$62720,3,0))</f>
        <v/>
      </c>
      <c r="F475" s="516"/>
      <c r="G475" s="516" t="str">
        <f>IF(OR(D475="",E475="",F475=""),"",IF(C475&lt;&gt;"",IF(ISERROR(VLOOKUP($A$10,[3]POA!$A$2:$D$25,2,0)),"",VLOOKUP($A$10,[3]POA!$A$2:$D$25,2,0)),""))</f>
        <v/>
      </c>
      <c r="H475" s="520" t="str">
        <f t="shared" si="38"/>
        <v/>
      </c>
      <c r="I475" s="498" t="str">
        <f>IF(OR(D475="",E475="",F475=""),"",IF(AND(H475&gt;0,H475&lt;=Experiencia1),[3]Puntajes!$D$4,IF(AND(H475&gt;Experiencia1,H475&lt;=Experiencia2),[3]Puntajes!$D$5,IF(AND(H475&gt;Experiencia2,H475&lt;=Experiencia3),[3]Puntajes!$D$6,IF(H475&gt;Experiencia3,[3]Puntajes!$D$7,0)))))</f>
        <v/>
      </c>
    </row>
    <row r="476" spans="3:9" ht="13.8">
      <c r="C476" s="518"/>
      <c r="D476" s="517" t="str">
        <f>IF(ISERROR(VLOOKUP(C476,'[3]Capacidad Financiera'!$B$12:$X$62720,2,0)),"",VLOOKUP(C476,'[3]Capacidad Financiera'!$B$12:$X$3580,2,0))</f>
        <v/>
      </c>
      <c r="E476" s="519" t="str">
        <f>IF(ISERROR(VLOOKUP(C476,'[3]Capacidad Financiera'!$B$12:$X$62720,3,0)),"",VLOOKUP(C476,'[3]Capacidad Financiera'!$B$12:$X$62720,3,0))</f>
        <v/>
      </c>
      <c r="F476" s="516"/>
      <c r="G476" s="516" t="str">
        <f>IF(OR(D476="",E476="",F476=""),"",IF(C476&lt;&gt;"",IF(ISERROR(VLOOKUP($A$10,[3]POA!$A$2:$D$25,2,0)),"",VLOOKUP($A$10,[3]POA!$A$2:$D$25,2,0)),""))</f>
        <v/>
      </c>
      <c r="H476" s="520" t="str">
        <f t="shared" si="38"/>
        <v/>
      </c>
      <c r="I476" s="498" t="str">
        <f>IF(OR(D476="",E476="",F476=""),"",IF(AND(H476&gt;0,H476&lt;=Experiencia1),[3]Puntajes!$D$4,IF(AND(H476&gt;Experiencia1,H476&lt;=Experiencia2),[3]Puntajes!$D$5,IF(AND(H476&gt;Experiencia2,H476&lt;=Experiencia3),[3]Puntajes!$D$6,IF(H476&gt;Experiencia3,[3]Puntajes!$D$7,0)))))</f>
        <v/>
      </c>
    </row>
    <row r="477" spans="3:9" ht="13.8">
      <c r="C477" s="518"/>
      <c r="D477" s="517" t="str">
        <f>IF(ISERROR(VLOOKUP(C477,'[3]Capacidad Financiera'!$B$12:$X$62720,2,0)),"",VLOOKUP(C477,'[3]Capacidad Financiera'!$B$12:$X$3580,2,0))</f>
        <v/>
      </c>
      <c r="E477" s="519" t="str">
        <f>IF(ISERROR(VLOOKUP(C477,'[3]Capacidad Financiera'!$B$12:$X$62720,3,0)),"",VLOOKUP(C477,'[3]Capacidad Financiera'!$B$12:$X$62720,3,0))</f>
        <v/>
      </c>
      <c r="F477" s="516"/>
      <c r="G477" s="516" t="str">
        <f>IF(OR(D477="",E477="",F477=""),"",IF(C477&lt;&gt;"",IF(ISERROR(VLOOKUP($A$10,[3]POA!$A$2:$D$25,2,0)),"",VLOOKUP($A$10,[3]POA!$A$2:$D$25,2,0)),""))</f>
        <v/>
      </c>
      <c r="H477" s="520" t="str">
        <f t="shared" si="38"/>
        <v/>
      </c>
      <c r="I477" s="498" t="str">
        <f>IF(OR(D477="",E477="",F477=""),"",IF(AND(H477&gt;0,H477&lt;=Experiencia1),[3]Puntajes!$D$4,IF(AND(H477&gt;Experiencia1,H477&lt;=Experiencia2),[3]Puntajes!$D$5,IF(AND(H477&gt;Experiencia2,H477&lt;=Experiencia3),[3]Puntajes!$D$6,IF(H477&gt;Experiencia3,[3]Puntajes!$D$7,0)))))</f>
        <v/>
      </c>
    </row>
    <row r="478" spans="3:9" ht="13.8">
      <c r="C478" s="518"/>
      <c r="D478" s="517" t="str">
        <f>IF(ISERROR(VLOOKUP(C478,'[3]Capacidad Financiera'!$B$12:$X$62720,2,0)),"",VLOOKUP(C478,'[3]Capacidad Financiera'!$B$12:$X$3580,2,0))</f>
        <v/>
      </c>
      <c r="E478" s="519" t="str">
        <f>IF(ISERROR(VLOOKUP(C478,'[3]Capacidad Financiera'!$B$12:$X$62720,3,0)),"",VLOOKUP(C478,'[3]Capacidad Financiera'!$B$12:$X$62720,3,0))</f>
        <v/>
      </c>
      <c r="F478" s="516"/>
      <c r="G478" s="516" t="str">
        <f>IF(OR(D478="",E478="",F478=""),"",IF(C478&lt;&gt;"",IF(ISERROR(VLOOKUP($A$10,[3]POA!$A$2:$D$25,2,0)),"",VLOOKUP($A$10,[3]POA!$A$2:$D$25,2,0)),""))</f>
        <v/>
      </c>
      <c r="H478" s="520" t="str">
        <f t="shared" si="38"/>
        <v/>
      </c>
      <c r="I478" s="498" t="str">
        <f>IF(OR(D478="",E478="",F478=""),"",IF(AND(H478&gt;0,H478&lt;=Experiencia1),[3]Puntajes!$D$4,IF(AND(H478&gt;Experiencia1,H478&lt;=Experiencia2),[3]Puntajes!$D$5,IF(AND(H478&gt;Experiencia2,H478&lt;=Experiencia3),[3]Puntajes!$D$6,IF(H478&gt;Experiencia3,[3]Puntajes!$D$7,0)))))</f>
        <v/>
      </c>
    </row>
    <row r="479" spans="3:9" ht="13.8">
      <c r="C479" s="518"/>
      <c r="D479" s="517" t="str">
        <f>IF(ISERROR(VLOOKUP(C479,'[3]Capacidad Financiera'!$B$12:$X$62720,2,0)),"",VLOOKUP(C479,'[3]Capacidad Financiera'!$B$12:$X$3580,2,0))</f>
        <v/>
      </c>
      <c r="E479" s="519" t="str">
        <f>IF(ISERROR(VLOOKUP(C479,'[3]Capacidad Financiera'!$B$12:$X$62720,3,0)),"",VLOOKUP(C479,'[3]Capacidad Financiera'!$B$12:$X$62720,3,0))</f>
        <v/>
      </c>
      <c r="F479" s="516"/>
      <c r="G479" s="516" t="str">
        <f>IF(OR(D479="",E479="",F479=""),"",IF(C479&lt;&gt;"",IF(ISERROR(VLOOKUP($A$10,[3]POA!$A$2:$D$25,2,0)),"",VLOOKUP($A$10,[3]POA!$A$2:$D$25,2,0)),""))</f>
        <v/>
      </c>
      <c r="H479" s="520" t="str">
        <f t="shared" si="38"/>
        <v/>
      </c>
      <c r="I479" s="498" t="str">
        <f>IF(OR(D479="",E479="",F479=""),"",IF(AND(H479&gt;0,H479&lt;=Experiencia1),[3]Puntajes!$D$4,IF(AND(H479&gt;Experiencia1,H479&lt;=Experiencia2),[3]Puntajes!$D$5,IF(AND(H479&gt;Experiencia2,H479&lt;=Experiencia3),[3]Puntajes!$D$6,IF(H479&gt;Experiencia3,[3]Puntajes!$D$7,0)))))</f>
        <v/>
      </c>
    </row>
    <row r="480" spans="3:9" ht="13.8">
      <c r="C480" s="518"/>
      <c r="D480" s="517" t="str">
        <f>IF(ISERROR(VLOOKUP(C480,'[3]Capacidad Financiera'!$B$12:$X$62720,2,0)),"",VLOOKUP(C480,'[3]Capacidad Financiera'!$B$12:$X$3580,2,0))</f>
        <v/>
      </c>
      <c r="E480" s="519" t="str">
        <f>IF(ISERROR(VLOOKUP(C480,'[3]Capacidad Financiera'!$B$12:$X$62720,3,0)),"",VLOOKUP(C480,'[3]Capacidad Financiera'!$B$12:$X$62720,3,0))</f>
        <v/>
      </c>
      <c r="F480" s="516"/>
      <c r="G480" s="516" t="str">
        <f>IF(OR(D480="",E480="",F480=""),"",IF(C480&lt;&gt;"",IF(ISERROR(VLOOKUP($A$10,[3]POA!$A$2:$D$25,2,0)),"",VLOOKUP($A$10,[3]POA!$A$2:$D$25,2,0)),""))</f>
        <v/>
      </c>
      <c r="H480" s="520" t="str">
        <f t="shared" si="38"/>
        <v/>
      </c>
      <c r="I480" s="498" t="str">
        <f>IF(OR(D480="",E480="",F480=""),"",IF(AND(H480&gt;0,H480&lt;=Experiencia1),[3]Puntajes!$D$4,IF(AND(H480&gt;Experiencia1,H480&lt;=Experiencia2),[3]Puntajes!$D$5,IF(AND(H480&gt;Experiencia2,H480&lt;=Experiencia3),[3]Puntajes!$D$6,IF(H480&gt;Experiencia3,[3]Puntajes!$D$7,0)))))</f>
        <v/>
      </c>
    </row>
    <row r="481" spans="3:9" ht="13.8">
      <c r="C481" s="518"/>
      <c r="D481" s="517" t="str">
        <f>IF(ISERROR(VLOOKUP(C481,'[3]Capacidad Financiera'!$B$12:$X$62720,2,0)),"",VLOOKUP(C481,'[3]Capacidad Financiera'!$B$12:$X$3580,2,0))</f>
        <v/>
      </c>
      <c r="E481" s="519" t="str">
        <f>IF(ISERROR(VLOOKUP(C481,'[3]Capacidad Financiera'!$B$12:$X$62720,3,0)),"",VLOOKUP(C481,'[3]Capacidad Financiera'!$B$12:$X$62720,3,0))</f>
        <v/>
      </c>
      <c r="F481" s="516"/>
      <c r="G481" s="516" t="str">
        <f>IF(OR(D481="",E481="",F481=""),"",IF(C481&lt;&gt;"",IF(ISERROR(VLOOKUP($A$10,[3]POA!$A$2:$D$25,2,0)),"",VLOOKUP($A$10,[3]POA!$A$2:$D$25,2,0)),""))</f>
        <v/>
      </c>
      <c r="H481" s="520" t="str">
        <f t="shared" si="38"/>
        <v/>
      </c>
      <c r="I481" s="498" t="str">
        <f>IF(OR(D481="",E481="",F481=""),"",IF(AND(H481&gt;0,H481&lt;=Experiencia1),[3]Puntajes!$D$4,IF(AND(H481&gt;Experiencia1,H481&lt;=Experiencia2),[3]Puntajes!$D$5,IF(AND(H481&gt;Experiencia2,H481&lt;=Experiencia3),[3]Puntajes!$D$6,IF(H481&gt;Experiencia3,[3]Puntajes!$D$7,0)))))</f>
        <v/>
      </c>
    </row>
    <row r="482" spans="3:9" ht="14.4" thickBot="1">
      <c r="C482" s="521"/>
      <c r="D482" s="522" t="str">
        <f>IF(ISERROR(VLOOKUP(C482,'[3]Capacidad Financiera'!$B$12:$X$62720,2,0)),"",VLOOKUP(C482,'[3]Capacidad Financiera'!$B$12:$X$3580,2,0))</f>
        <v/>
      </c>
      <c r="E482" s="523" t="str">
        <f>IF(ISERROR(VLOOKUP(C482,'[3]Capacidad Financiera'!$B$12:$X$62720,3,0)),"",VLOOKUP(C482,'[3]Capacidad Financiera'!$B$12:$X$62720,3,0))</f>
        <v/>
      </c>
      <c r="F482" s="531"/>
      <c r="G482" s="531" t="str">
        <f>IF(OR(D482="",E482="",F482=""),"",IF(C482&lt;&gt;"",IF(ISERROR(VLOOKUP($A$10,[3]POA!$A$2:$D$25,2,0)),"",VLOOKUP($A$10,[3]POA!$A$2:$D$25,2,0)),""))</f>
        <v/>
      </c>
      <c r="H482" s="524" t="str">
        <f t="shared" si="38"/>
        <v/>
      </c>
      <c r="I482" s="502" t="str">
        <f>IF(OR(D482="",E482="",F482=""),"",IF(AND(H482&gt;0,H482&lt;=Experiencia1),[3]Puntajes!$D$4,IF(AND(H482&gt;Experiencia1,H482&lt;=Experiencia2),[3]Puntajes!$D$5,IF(AND(H482&gt;Experiencia2,H482&lt;=Experiencia3),[3]Puntajes!$D$6,IF(H482&gt;Experiencia3,[3]Puntajes!$D$7,0)))))</f>
        <v/>
      </c>
    </row>
    <row r="483" spans="3:9" ht="13.8">
      <c r="C483" s="525"/>
      <c r="D483" s="526" t="str">
        <f>IF(ISERROR(VLOOKUP(C483,'[3]Capacidad Financiera'!$B$12:$X$62720,2,0)),"",VLOOKUP(C483,'[3]Capacidad Financiera'!$B$12:$X$3580,2,0))</f>
        <v/>
      </c>
      <c r="E483" s="527" t="str">
        <f>IF(ISERROR(VLOOKUP(C483,'[3]Capacidad Financiera'!$B$12:$X$62720,3,0)),"",VLOOKUP(C483,'[3]Capacidad Financiera'!$B$12:$X$62720,3,0))</f>
        <v/>
      </c>
      <c r="F483" s="528"/>
      <c r="G483" s="528" t="str">
        <f>IF(OR(D483="",E483="",F483=""),"",IF(C484="",IF(C483&lt;&gt;"",IF(ISERROR(VLOOKUP($A$10,[3]POA!$A$2:$D$25,2,0)),"",VLOOKUP($A$10,[3]POA!$A$2:$D$25,2,0)),""),""))</f>
        <v/>
      </c>
      <c r="H483" s="529" t="str">
        <f>IF(OR(D483="",E483="",F483=""),"",IF(C484="",IF(C483&lt;&gt;"",F483/G483,""),""))</f>
        <v/>
      </c>
      <c r="I483" s="530" t="str">
        <f>IF(C484="",IF(F483="","",IF(AND(H483&gt;0,H483&lt;=Experiencia1),[3]Puntajes!$D$4,IF(AND(H483&gt;Experiencia1,H483&lt;=Experiencia2),[3]Puntajes!$D$5,IF(AND(H483&gt;Experiencia2,H483&lt;=Experiencia3),[3]Puntajes!$D$6,IF(H483&gt;Experiencia3,[3]Puntajes!$D$7,0))))),"")</f>
        <v/>
      </c>
    </row>
    <row r="484" spans="3:9" ht="13.8">
      <c r="C484" s="518"/>
      <c r="D484" s="517" t="str">
        <f>IF(ISERROR(VLOOKUP(C484,'[3]Capacidad Financiera'!$B$12:$X$62720,2,0)),"",VLOOKUP(C484,'[3]Capacidad Financiera'!$B$12:$X$3580,2,0))</f>
        <v/>
      </c>
      <c r="E484" s="519" t="str">
        <f>IF(ISERROR(VLOOKUP(C484,'[3]Capacidad Financiera'!$B$12:$X$62720,3,0)),"",VLOOKUP(C484,'[3]Capacidad Financiera'!$B$12:$X$62720,3,0))</f>
        <v/>
      </c>
      <c r="F484" s="516"/>
      <c r="G484" s="516" t="str">
        <f>IF(OR(D484="",E484="",F484=""),"",IF(C484&lt;&gt;"",IF(ISERROR(VLOOKUP($A$10,[3]POA!$A$2:$D$25,2,0)),"",VLOOKUP($A$10,[3]POA!$A$2:$D$25,2,0)),""))</f>
        <v/>
      </c>
      <c r="H484" s="520" t="str">
        <f>IF(OR(D484="",E484="",F484=""),"",IF(C484&lt;&gt;"",F484/(G484*E484),""))</f>
        <v/>
      </c>
      <c r="I484" s="498" t="str">
        <f>IF(OR(D484="",E484="",F484=""),"",IF(AND(H484&gt;0,H484&lt;=Experiencia1),[3]Puntajes!$D$4,IF(AND(H484&gt;Experiencia1,H484&lt;=Experiencia2),[3]Puntajes!$D$5,IF(AND(H484&gt;Experiencia2,H484&lt;=Experiencia3),[3]Puntajes!$D$6,IF(H484&gt;Experiencia3,[3]Puntajes!$D$7,0)))))</f>
        <v/>
      </c>
    </row>
    <row r="485" spans="3:9" ht="13.8">
      <c r="C485" s="518"/>
      <c r="D485" s="517" t="str">
        <f>IF(ISERROR(VLOOKUP(C485,'[3]Capacidad Financiera'!$B$12:$X$62720,2,0)),"",VLOOKUP(C485,'[3]Capacidad Financiera'!$B$12:$X$3580,2,0))</f>
        <v/>
      </c>
      <c r="E485" s="519" t="str">
        <f>IF(ISERROR(VLOOKUP(C485,'[3]Capacidad Financiera'!$B$12:$X$62720,3,0)),"",VLOOKUP(C485,'[3]Capacidad Financiera'!$B$12:$X$62720,3,0))</f>
        <v/>
      </c>
      <c r="F485" s="516"/>
      <c r="G485" s="516" t="str">
        <f>IF(OR(D485="",E485="",F485=""),"",IF(C485&lt;&gt;"",IF(ISERROR(VLOOKUP($A$10,[3]POA!$A$2:$D$25,2,0)),"",VLOOKUP($A$10,[3]POA!$A$2:$D$25,2,0)),""))</f>
        <v/>
      </c>
      <c r="H485" s="520" t="str">
        <f t="shared" ref="H485:H493" si="39">IF(OR(D485="",E485="",F485=""),"",IF(C485&lt;&gt;"",F485/(G485*E485),""))</f>
        <v/>
      </c>
      <c r="I485" s="498" t="str">
        <f>IF(OR(D485="",E485="",F485=""),"",IF(AND(H485&gt;0,H485&lt;=Experiencia1),[3]Puntajes!$D$4,IF(AND(H485&gt;Experiencia1,H485&lt;=Experiencia2),[3]Puntajes!$D$5,IF(AND(H485&gt;Experiencia2,H485&lt;=Experiencia3),[3]Puntajes!$D$6,IF(H485&gt;Experiencia3,[3]Puntajes!$D$7,0)))))</f>
        <v/>
      </c>
    </row>
    <row r="486" spans="3:9" ht="13.8">
      <c r="C486" s="518"/>
      <c r="D486" s="517" t="str">
        <f>IF(ISERROR(VLOOKUP(C486,'[3]Capacidad Financiera'!$B$12:$X$62720,2,0)),"",VLOOKUP(C486,'[3]Capacidad Financiera'!$B$12:$X$3580,2,0))</f>
        <v/>
      </c>
      <c r="E486" s="519" t="str">
        <f>IF(ISERROR(VLOOKUP(C486,'[3]Capacidad Financiera'!$B$12:$X$62720,3,0)),"",VLOOKUP(C486,'[3]Capacidad Financiera'!$B$12:$X$62720,3,0))</f>
        <v/>
      </c>
      <c r="F486" s="516"/>
      <c r="G486" s="516" t="str">
        <f>IF(OR(D486="",E486="",F486=""),"",IF(C486&lt;&gt;"",IF(ISERROR(VLOOKUP($A$10,[3]POA!$A$2:$D$25,2,0)),"",VLOOKUP($A$10,[3]POA!$A$2:$D$25,2,0)),""))</f>
        <v/>
      </c>
      <c r="H486" s="520" t="str">
        <f t="shared" si="39"/>
        <v/>
      </c>
      <c r="I486" s="498" t="str">
        <f>IF(OR(D486="",E486="",F486=""),"",IF(AND(H486&gt;0,H486&lt;=Experiencia1),[3]Puntajes!$D$4,IF(AND(H486&gt;Experiencia1,H486&lt;=Experiencia2),[3]Puntajes!$D$5,IF(AND(H486&gt;Experiencia2,H486&lt;=Experiencia3),[3]Puntajes!$D$6,IF(H486&gt;Experiencia3,[3]Puntajes!$D$7,0)))))</f>
        <v/>
      </c>
    </row>
    <row r="487" spans="3:9" ht="13.8">
      <c r="C487" s="518"/>
      <c r="D487" s="517" t="str">
        <f>IF(ISERROR(VLOOKUP(C487,'[3]Capacidad Financiera'!$B$12:$X$62720,2,0)),"",VLOOKUP(C487,'[3]Capacidad Financiera'!$B$12:$X$3580,2,0))</f>
        <v/>
      </c>
      <c r="E487" s="519" t="str">
        <f>IF(ISERROR(VLOOKUP(C487,'[3]Capacidad Financiera'!$B$12:$X$62720,3,0)),"",VLOOKUP(C487,'[3]Capacidad Financiera'!$B$12:$X$62720,3,0))</f>
        <v/>
      </c>
      <c r="F487" s="516"/>
      <c r="G487" s="516" t="str">
        <f>IF(OR(D487="",E487="",F487=""),"",IF(C487&lt;&gt;"",IF(ISERROR(VLOOKUP($A$10,[3]POA!$A$2:$D$25,2,0)),"",VLOOKUP($A$10,[3]POA!$A$2:$D$25,2,0)),""))</f>
        <v/>
      </c>
      <c r="H487" s="520" t="str">
        <f t="shared" si="39"/>
        <v/>
      </c>
      <c r="I487" s="498" t="str">
        <f>IF(OR(D487="",E487="",F487=""),"",IF(AND(H487&gt;0,H487&lt;=Experiencia1),[3]Puntajes!$D$4,IF(AND(H487&gt;Experiencia1,H487&lt;=Experiencia2),[3]Puntajes!$D$5,IF(AND(H487&gt;Experiencia2,H487&lt;=Experiencia3),[3]Puntajes!$D$6,IF(H487&gt;Experiencia3,[3]Puntajes!$D$7,0)))))</f>
        <v/>
      </c>
    </row>
    <row r="488" spans="3:9" ht="13.8">
      <c r="C488" s="518"/>
      <c r="D488" s="517" t="str">
        <f>IF(ISERROR(VLOOKUP(C488,'[3]Capacidad Financiera'!$B$12:$X$62720,2,0)),"",VLOOKUP(C488,'[3]Capacidad Financiera'!$B$12:$X$3580,2,0))</f>
        <v/>
      </c>
      <c r="E488" s="519" t="str">
        <f>IF(ISERROR(VLOOKUP(C488,'[3]Capacidad Financiera'!$B$12:$X$62720,3,0)),"",VLOOKUP(C488,'[3]Capacidad Financiera'!$B$12:$X$62720,3,0))</f>
        <v/>
      </c>
      <c r="F488" s="516"/>
      <c r="G488" s="516" t="str">
        <f>IF(OR(D488="",E488="",F488=""),"",IF(C488&lt;&gt;"",IF(ISERROR(VLOOKUP($A$10,[3]POA!$A$2:$D$25,2,0)),"",VLOOKUP($A$10,[3]POA!$A$2:$D$25,2,0)),""))</f>
        <v/>
      </c>
      <c r="H488" s="520" t="str">
        <f t="shared" si="39"/>
        <v/>
      </c>
      <c r="I488" s="498" t="str">
        <f>IF(OR(D488="",E488="",F488=""),"",IF(AND(H488&gt;0,H488&lt;=Experiencia1),[3]Puntajes!$D$4,IF(AND(H488&gt;Experiencia1,H488&lt;=Experiencia2),[3]Puntajes!$D$5,IF(AND(H488&gt;Experiencia2,H488&lt;=Experiencia3),[3]Puntajes!$D$6,IF(H488&gt;Experiencia3,[3]Puntajes!$D$7,0)))))</f>
        <v/>
      </c>
    </row>
    <row r="489" spans="3:9" ht="13.8">
      <c r="C489" s="518"/>
      <c r="D489" s="517" t="str">
        <f>IF(ISERROR(VLOOKUP(C489,'[3]Capacidad Financiera'!$B$12:$X$62720,2,0)),"",VLOOKUP(C489,'[3]Capacidad Financiera'!$B$12:$X$3580,2,0))</f>
        <v/>
      </c>
      <c r="E489" s="519" t="str">
        <f>IF(ISERROR(VLOOKUP(C489,'[3]Capacidad Financiera'!$B$12:$X$62720,3,0)),"",VLOOKUP(C489,'[3]Capacidad Financiera'!$B$12:$X$62720,3,0))</f>
        <v/>
      </c>
      <c r="F489" s="516"/>
      <c r="G489" s="516" t="str">
        <f>IF(OR(D489="",E489="",F489=""),"",IF(C489&lt;&gt;"",IF(ISERROR(VLOOKUP($A$10,[3]POA!$A$2:$D$25,2,0)),"",VLOOKUP($A$10,[3]POA!$A$2:$D$25,2,0)),""))</f>
        <v/>
      </c>
      <c r="H489" s="520" t="str">
        <f t="shared" si="39"/>
        <v/>
      </c>
      <c r="I489" s="498" t="str">
        <f>IF(OR(D489="",E489="",F489=""),"",IF(AND(H489&gt;0,H489&lt;=Experiencia1),[3]Puntajes!$D$4,IF(AND(H489&gt;Experiencia1,H489&lt;=Experiencia2),[3]Puntajes!$D$5,IF(AND(H489&gt;Experiencia2,H489&lt;=Experiencia3),[3]Puntajes!$D$6,IF(H489&gt;Experiencia3,[3]Puntajes!$D$7,0)))))</f>
        <v/>
      </c>
    </row>
    <row r="490" spans="3:9" ht="13.8">
      <c r="C490" s="518"/>
      <c r="D490" s="517" t="str">
        <f>IF(ISERROR(VLOOKUP(C490,'[3]Capacidad Financiera'!$B$12:$X$62720,2,0)),"",VLOOKUP(C490,'[3]Capacidad Financiera'!$B$12:$X$3580,2,0))</f>
        <v/>
      </c>
      <c r="E490" s="519" t="str">
        <f>IF(ISERROR(VLOOKUP(C490,'[3]Capacidad Financiera'!$B$12:$X$62720,3,0)),"",VLOOKUP(C490,'[3]Capacidad Financiera'!$B$12:$X$62720,3,0))</f>
        <v/>
      </c>
      <c r="F490" s="516"/>
      <c r="G490" s="516" t="str">
        <f>IF(OR(D490="",E490="",F490=""),"",IF(C490&lt;&gt;"",IF(ISERROR(VLOOKUP($A$10,[3]POA!$A$2:$D$25,2,0)),"",VLOOKUP($A$10,[3]POA!$A$2:$D$25,2,0)),""))</f>
        <v/>
      </c>
      <c r="H490" s="520" t="str">
        <f t="shared" si="39"/>
        <v/>
      </c>
      <c r="I490" s="498" t="str">
        <f>IF(OR(D490="",E490="",F490=""),"",IF(AND(H490&gt;0,H490&lt;=Experiencia1),[3]Puntajes!$D$4,IF(AND(H490&gt;Experiencia1,H490&lt;=Experiencia2),[3]Puntajes!$D$5,IF(AND(H490&gt;Experiencia2,H490&lt;=Experiencia3),[3]Puntajes!$D$6,IF(H490&gt;Experiencia3,[3]Puntajes!$D$7,0)))))</f>
        <v/>
      </c>
    </row>
    <row r="491" spans="3:9" ht="13.8">
      <c r="C491" s="518"/>
      <c r="D491" s="517" t="str">
        <f>IF(ISERROR(VLOOKUP(C491,'[3]Capacidad Financiera'!$B$12:$X$62720,2,0)),"",VLOOKUP(C491,'[3]Capacidad Financiera'!$B$12:$X$3580,2,0))</f>
        <v/>
      </c>
      <c r="E491" s="519" t="str">
        <f>IF(ISERROR(VLOOKUP(C491,'[3]Capacidad Financiera'!$B$12:$X$62720,3,0)),"",VLOOKUP(C491,'[3]Capacidad Financiera'!$B$12:$X$62720,3,0))</f>
        <v/>
      </c>
      <c r="F491" s="516"/>
      <c r="G491" s="516" t="str">
        <f>IF(OR(D491="",E491="",F491=""),"",IF(C491&lt;&gt;"",IF(ISERROR(VLOOKUP($A$10,[3]POA!$A$2:$D$25,2,0)),"",VLOOKUP($A$10,[3]POA!$A$2:$D$25,2,0)),""))</f>
        <v/>
      </c>
      <c r="H491" s="520" t="str">
        <f t="shared" si="39"/>
        <v/>
      </c>
      <c r="I491" s="498" t="str">
        <f>IF(OR(D491="",E491="",F491=""),"",IF(AND(H491&gt;0,H491&lt;=Experiencia1),[3]Puntajes!$D$4,IF(AND(H491&gt;Experiencia1,H491&lt;=Experiencia2),[3]Puntajes!$D$5,IF(AND(H491&gt;Experiencia2,H491&lt;=Experiencia3),[3]Puntajes!$D$6,IF(H491&gt;Experiencia3,[3]Puntajes!$D$7,0)))))</f>
        <v/>
      </c>
    </row>
    <row r="492" spans="3:9" ht="13.8">
      <c r="C492" s="518"/>
      <c r="D492" s="517" t="str">
        <f>IF(ISERROR(VLOOKUP(C492,'[3]Capacidad Financiera'!$B$12:$X$62720,2,0)),"",VLOOKUP(C492,'[3]Capacidad Financiera'!$B$12:$X$3580,2,0))</f>
        <v/>
      </c>
      <c r="E492" s="519" t="str">
        <f>IF(ISERROR(VLOOKUP(C492,'[3]Capacidad Financiera'!$B$12:$X$62720,3,0)),"",VLOOKUP(C492,'[3]Capacidad Financiera'!$B$12:$X$62720,3,0))</f>
        <v/>
      </c>
      <c r="F492" s="516"/>
      <c r="G492" s="516" t="str">
        <f>IF(OR(D492="",E492="",F492=""),"",IF(C492&lt;&gt;"",IF(ISERROR(VLOOKUP($A$10,[3]POA!$A$2:$D$25,2,0)),"",VLOOKUP($A$10,[3]POA!$A$2:$D$25,2,0)),""))</f>
        <v/>
      </c>
      <c r="H492" s="520" t="str">
        <f t="shared" si="39"/>
        <v/>
      </c>
      <c r="I492" s="498" t="str">
        <f>IF(OR(D492="",E492="",F492=""),"",IF(AND(H492&gt;0,H492&lt;=Experiencia1),[3]Puntajes!$D$4,IF(AND(H492&gt;Experiencia1,H492&lt;=Experiencia2),[3]Puntajes!$D$5,IF(AND(H492&gt;Experiencia2,H492&lt;=Experiencia3),[3]Puntajes!$D$6,IF(H492&gt;Experiencia3,[3]Puntajes!$D$7,0)))))</f>
        <v/>
      </c>
    </row>
    <row r="493" spans="3:9" ht="14.4" thickBot="1">
      <c r="C493" s="521"/>
      <c r="D493" s="522" t="str">
        <f>IF(ISERROR(VLOOKUP(C493,'[3]Capacidad Financiera'!$B$12:$X$62720,2,0)),"",VLOOKUP(C493,'[3]Capacidad Financiera'!$B$12:$X$3580,2,0))</f>
        <v/>
      </c>
      <c r="E493" s="523" t="str">
        <f>IF(ISERROR(VLOOKUP(C493,'[3]Capacidad Financiera'!$B$12:$X$62720,3,0)),"",VLOOKUP(C493,'[3]Capacidad Financiera'!$B$12:$X$62720,3,0))</f>
        <v/>
      </c>
      <c r="F493" s="531"/>
      <c r="G493" s="531" t="str">
        <f>IF(OR(D493="",E493="",F493=""),"",IF(C493&lt;&gt;"",IF(ISERROR(VLOOKUP($A$10,[3]POA!$A$2:$D$25,2,0)),"",VLOOKUP($A$10,[3]POA!$A$2:$D$25,2,0)),""))</f>
        <v/>
      </c>
      <c r="H493" s="524" t="str">
        <f t="shared" si="39"/>
        <v/>
      </c>
      <c r="I493" s="502" t="str">
        <f>IF(OR(D493="",E493="",F493=""),"",IF(AND(H493&gt;0,H493&lt;=Experiencia1),[3]Puntajes!$D$4,IF(AND(H493&gt;Experiencia1,H493&lt;=Experiencia2),[3]Puntajes!$D$5,IF(AND(H493&gt;Experiencia2,H493&lt;=Experiencia3),[3]Puntajes!$D$6,IF(H493&gt;Experiencia3,[3]Puntajes!$D$7,0)))))</f>
        <v/>
      </c>
    </row>
    <row r="494" spans="3:9" ht="13.8">
      <c r="C494" s="525"/>
      <c r="D494" s="526" t="str">
        <f>IF(ISERROR(VLOOKUP(C494,'[3]Capacidad Financiera'!$B$12:$X$62720,2,0)),"",VLOOKUP(C494,'[3]Capacidad Financiera'!$B$12:$X$3580,2,0))</f>
        <v/>
      </c>
      <c r="E494" s="527" t="str">
        <f>IF(ISERROR(VLOOKUP(C494,'[3]Capacidad Financiera'!$B$12:$X$62720,3,0)),"",VLOOKUP(C494,'[3]Capacidad Financiera'!$B$12:$X$62720,3,0))</f>
        <v/>
      </c>
      <c r="F494" s="528"/>
      <c r="G494" s="528" t="str">
        <f>IF(OR(D494="",E494="",F494=""),"",IF(C495="",IF(C494&lt;&gt;"",IF(ISERROR(VLOOKUP($A$10,[3]POA!$A$2:$D$25,2,0)),"",VLOOKUP($A$10,[3]POA!$A$2:$D$25,2,0)),""),""))</f>
        <v/>
      </c>
      <c r="H494" s="529" t="str">
        <f>IF(OR(D494="",E494="",F494=""),"",IF(C495="",IF(C494&lt;&gt;"",F494/G494,""),""))</f>
        <v/>
      </c>
      <c r="I494" s="530" t="str">
        <f>IF(C495="",IF(F494="","",IF(AND(H494&gt;0,H494&lt;=Experiencia1),[3]Puntajes!$D$4,IF(AND(H494&gt;Experiencia1,H494&lt;=Experiencia2),[3]Puntajes!$D$5,IF(AND(H494&gt;Experiencia2,H494&lt;=Experiencia3),[3]Puntajes!$D$6,IF(H494&gt;Experiencia3,[3]Puntajes!$D$7,0))))),"")</f>
        <v/>
      </c>
    </row>
    <row r="495" spans="3:9" ht="13.8">
      <c r="C495" s="518"/>
      <c r="D495" s="517" t="str">
        <f>IF(ISERROR(VLOOKUP(C495,'[3]Capacidad Financiera'!$B$12:$X$62720,2,0)),"",VLOOKUP(C495,'[3]Capacidad Financiera'!$B$12:$X$3580,2,0))</f>
        <v/>
      </c>
      <c r="E495" s="519" t="str">
        <f>IF(ISERROR(VLOOKUP(C495,'[3]Capacidad Financiera'!$B$12:$X$62720,3,0)),"",VLOOKUP(C495,'[3]Capacidad Financiera'!$B$12:$X$62720,3,0))</f>
        <v/>
      </c>
      <c r="F495" s="516"/>
      <c r="G495" s="516" t="str">
        <f>IF(OR(D495="",E495="",F495=""),"",IF(C495&lt;&gt;"",IF(ISERROR(VLOOKUP($A$10,[3]POA!$A$2:$D$25,2,0)),"",VLOOKUP($A$10,[3]POA!$A$2:$D$25,2,0)),""))</f>
        <v/>
      </c>
      <c r="H495" s="520" t="str">
        <f>IF(OR(D495="",E495="",F495=""),"",IF(C495&lt;&gt;"",F495/(G495*E495),""))</f>
        <v/>
      </c>
      <c r="I495" s="498" t="str">
        <f>IF(OR(D495="",E495="",F495=""),"",IF(AND(H495&gt;0,H495&lt;=Experiencia1),[3]Puntajes!$D$4,IF(AND(H495&gt;Experiencia1,H495&lt;=Experiencia2),[3]Puntajes!$D$5,IF(AND(H495&gt;Experiencia2,H495&lt;=Experiencia3),[3]Puntajes!$D$6,IF(H495&gt;Experiencia3,[3]Puntajes!$D$7,0)))))</f>
        <v/>
      </c>
    </row>
    <row r="496" spans="3:9" ht="13.8">
      <c r="C496" s="518"/>
      <c r="D496" s="517" t="str">
        <f>IF(ISERROR(VLOOKUP(C496,'[3]Capacidad Financiera'!$B$12:$X$62720,2,0)),"",VLOOKUP(C496,'[3]Capacidad Financiera'!$B$12:$X$3580,2,0))</f>
        <v/>
      </c>
      <c r="E496" s="519" t="str">
        <f>IF(ISERROR(VLOOKUP(C496,'[3]Capacidad Financiera'!$B$12:$X$62720,3,0)),"",VLOOKUP(C496,'[3]Capacidad Financiera'!$B$12:$X$62720,3,0))</f>
        <v/>
      </c>
      <c r="F496" s="516"/>
      <c r="G496" s="516" t="str">
        <f>IF(OR(D496="",E496="",F496=""),"",IF(C496&lt;&gt;"",IF(ISERROR(VLOOKUP($A$10,[3]POA!$A$2:$D$25,2,0)),"",VLOOKUP($A$10,[3]POA!$A$2:$D$25,2,0)),""))</f>
        <v/>
      </c>
      <c r="H496" s="520" t="str">
        <f t="shared" ref="H496:H504" si="40">IF(OR(D496="",E496="",F496=""),"",IF(C496&lt;&gt;"",F496/(G496*E496),""))</f>
        <v/>
      </c>
      <c r="I496" s="498" t="str">
        <f>IF(OR(D496="",E496="",F496=""),"",IF(AND(H496&gt;0,H496&lt;=Experiencia1),[3]Puntajes!$D$4,IF(AND(H496&gt;Experiencia1,H496&lt;=Experiencia2),[3]Puntajes!$D$5,IF(AND(H496&gt;Experiencia2,H496&lt;=Experiencia3),[3]Puntajes!$D$6,IF(H496&gt;Experiencia3,[3]Puntajes!$D$7,0)))))</f>
        <v/>
      </c>
    </row>
    <row r="497" spans="3:9" ht="13.8">
      <c r="C497" s="518"/>
      <c r="D497" s="517" t="str">
        <f>IF(ISERROR(VLOOKUP(C497,'[3]Capacidad Financiera'!$B$12:$X$62720,2,0)),"",VLOOKUP(C497,'[3]Capacidad Financiera'!$B$12:$X$3580,2,0))</f>
        <v/>
      </c>
      <c r="E497" s="519" t="str">
        <f>IF(ISERROR(VLOOKUP(C497,'[3]Capacidad Financiera'!$B$12:$X$62720,3,0)),"",VLOOKUP(C497,'[3]Capacidad Financiera'!$B$12:$X$62720,3,0))</f>
        <v/>
      </c>
      <c r="F497" s="516"/>
      <c r="G497" s="516" t="str">
        <f>IF(OR(D497="",E497="",F497=""),"",IF(C497&lt;&gt;"",IF(ISERROR(VLOOKUP($A$10,[3]POA!$A$2:$D$25,2,0)),"",VLOOKUP($A$10,[3]POA!$A$2:$D$25,2,0)),""))</f>
        <v/>
      </c>
      <c r="H497" s="520" t="str">
        <f t="shared" si="40"/>
        <v/>
      </c>
      <c r="I497" s="498" t="str">
        <f>IF(OR(D497="",E497="",F497=""),"",IF(AND(H497&gt;0,H497&lt;=Experiencia1),[3]Puntajes!$D$4,IF(AND(H497&gt;Experiencia1,H497&lt;=Experiencia2),[3]Puntajes!$D$5,IF(AND(H497&gt;Experiencia2,H497&lt;=Experiencia3),[3]Puntajes!$D$6,IF(H497&gt;Experiencia3,[3]Puntajes!$D$7,0)))))</f>
        <v/>
      </c>
    </row>
    <row r="498" spans="3:9" ht="13.8">
      <c r="C498" s="518"/>
      <c r="D498" s="517" t="str">
        <f>IF(ISERROR(VLOOKUP(C498,'[3]Capacidad Financiera'!$B$12:$X$62720,2,0)),"",VLOOKUP(C498,'[3]Capacidad Financiera'!$B$12:$X$3580,2,0))</f>
        <v/>
      </c>
      <c r="E498" s="519" t="str">
        <f>IF(ISERROR(VLOOKUP(C498,'[3]Capacidad Financiera'!$B$12:$X$62720,3,0)),"",VLOOKUP(C498,'[3]Capacidad Financiera'!$B$12:$X$62720,3,0))</f>
        <v/>
      </c>
      <c r="F498" s="516"/>
      <c r="G498" s="516" t="str">
        <f>IF(OR(D498="",E498="",F498=""),"",IF(C498&lt;&gt;"",IF(ISERROR(VLOOKUP($A$10,[3]POA!$A$2:$D$25,2,0)),"",VLOOKUP($A$10,[3]POA!$A$2:$D$25,2,0)),""))</f>
        <v/>
      </c>
      <c r="H498" s="520" t="str">
        <f t="shared" si="40"/>
        <v/>
      </c>
      <c r="I498" s="498" t="str">
        <f>IF(OR(D498="",E498="",F498=""),"",IF(AND(H498&gt;0,H498&lt;=Experiencia1),[3]Puntajes!$D$4,IF(AND(H498&gt;Experiencia1,H498&lt;=Experiencia2),[3]Puntajes!$D$5,IF(AND(H498&gt;Experiencia2,H498&lt;=Experiencia3),[3]Puntajes!$D$6,IF(H498&gt;Experiencia3,[3]Puntajes!$D$7,0)))))</f>
        <v/>
      </c>
    </row>
    <row r="499" spans="3:9" ht="13.8">
      <c r="C499" s="518"/>
      <c r="D499" s="517" t="str">
        <f>IF(ISERROR(VLOOKUP(C499,'[3]Capacidad Financiera'!$B$12:$X$62720,2,0)),"",VLOOKUP(C499,'[3]Capacidad Financiera'!$B$12:$X$3580,2,0))</f>
        <v/>
      </c>
      <c r="E499" s="519" t="str">
        <f>IF(ISERROR(VLOOKUP(C499,'[3]Capacidad Financiera'!$B$12:$X$62720,3,0)),"",VLOOKUP(C499,'[3]Capacidad Financiera'!$B$12:$X$62720,3,0))</f>
        <v/>
      </c>
      <c r="F499" s="516"/>
      <c r="G499" s="516" t="str">
        <f>IF(OR(D499="",E499="",F499=""),"",IF(C499&lt;&gt;"",IF(ISERROR(VLOOKUP($A$10,[3]POA!$A$2:$D$25,2,0)),"",VLOOKUP($A$10,[3]POA!$A$2:$D$25,2,0)),""))</f>
        <v/>
      </c>
      <c r="H499" s="520" t="str">
        <f t="shared" si="40"/>
        <v/>
      </c>
      <c r="I499" s="498" t="str">
        <f>IF(OR(D499="",E499="",F499=""),"",IF(AND(H499&gt;0,H499&lt;=Experiencia1),[3]Puntajes!$D$4,IF(AND(H499&gt;Experiencia1,H499&lt;=Experiencia2),[3]Puntajes!$D$5,IF(AND(H499&gt;Experiencia2,H499&lt;=Experiencia3),[3]Puntajes!$D$6,IF(H499&gt;Experiencia3,[3]Puntajes!$D$7,0)))))</f>
        <v/>
      </c>
    </row>
    <row r="500" spans="3:9" ht="13.8">
      <c r="C500" s="518"/>
      <c r="D500" s="517" t="str">
        <f>IF(ISERROR(VLOOKUP(C500,'[3]Capacidad Financiera'!$B$12:$X$62720,2,0)),"",VLOOKUP(C500,'[3]Capacidad Financiera'!$B$12:$X$3580,2,0))</f>
        <v/>
      </c>
      <c r="E500" s="519" t="str">
        <f>IF(ISERROR(VLOOKUP(C500,'[3]Capacidad Financiera'!$B$12:$X$62720,3,0)),"",VLOOKUP(C500,'[3]Capacidad Financiera'!$B$12:$X$62720,3,0))</f>
        <v/>
      </c>
      <c r="F500" s="516"/>
      <c r="G500" s="516" t="str">
        <f>IF(OR(D500="",E500="",F500=""),"",IF(C500&lt;&gt;"",IF(ISERROR(VLOOKUP($A$10,[3]POA!$A$2:$D$25,2,0)),"",VLOOKUP($A$10,[3]POA!$A$2:$D$25,2,0)),""))</f>
        <v/>
      </c>
      <c r="H500" s="520" t="str">
        <f t="shared" si="40"/>
        <v/>
      </c>
      <c r="I500" s="498" t="str">
        <f>IF(OR(D500="",E500="",F500=""),"",IF(AND(H500&gt;0,H500&lt;=Experiencia1),[3]Puntajes!$D$4,IF(AND(H500&gt;Experiencia1,H500&lt;=Experiencia2),[3]Puntajes!$D$5,IF(AND(H500&gt;Experiencia2,H500&lt;=Experiencia3),[3]Puntajes!$D$6,IF(H500&gt;Experiencia3,[3]Puntajes!$D$7,0)))))</f>
        <v/>
      </c>
    </row>
    <row r="501" spans="3:9" ht="13.8">
      <c r="C501" s="518"/>
      <c r="D501" s="517" t="str">
        <f>IF(ISERROR(VLOOKUP(C501,'[3]Capacidad Financiera'!$B$12:$X$62720,2,0)),"",VLOOKUP(C501,'[3]Capacidad Financiera'!$B$12:$X$3580,2,0))</f>
        <v/>
      </c>
      <c r="E501" s="519" t="str">
        <f>IF(ISERROR(VLOOKUP(C501,'[3]Capacidad Financiera'!$B$12:$X$62720,3,0)),"",VLOOKUP(C501,'[3]Capacidad Financiera'!$B$12:$X$62720,3,0))</f>
        <v/>
      </c>
      <c r="F501" s="516"/>
      <c r="G501" s="516" t="str">
        <f>IF(OR(D501="",E501="",F501=""),"",IF(C501&lt;&gt;"",IF(ISERROR(VLOOKUP($A$10,[3]POA!$A$2:$D$25,2,0)),"",VLOOKUP($A$10,[3]POA!$A$2:$D$25,2,0)),""))</f>
        <v/>
      </c>
      <c r="H501" s="520" t="str">
        <f t="shared" si="40"/>
        <v/>
      </c>
      <c r="I501" s="498" t="str">
        <f>IF(OR(D501="",E501="",F501=""),"",IF(AND(H501&gt;0,H501&lt;=Experiencia1),[3]Puntajes!$D$4,IF(AND(H501&gt;Experiencia1,H501&lt;=Experiencia2),[3]Puntajes!$D$5,IF(AND(H501&gt;Experiencia2,H501&lt;=Experiencia3),[3]Puntajes!$D$6,IF(H501&gt;Experiencia3,[3]Puntajes!$D$7,0)))))</f>
        <v/>
      </c>
    </row>
    <row r="502" spans="3:9" ht="13.8">
      <c r="C502" s="518"/>
      <c r="D502" s="517" t="str">
        <f>IF(ISERROR(VLOOKUP(C502,'[3]Capacidad Financiera'!$B$12:$X$62720,2,0)),"",VLOOKUP(C502,'[3]Capacidad Financiera'!$B$12:$X$3580,2,0))</f>
        <v/>
      </c>
      <c r="E502" s="519" t="str">
        <f>IF(ISERROR(VLOOKUP(C502,'[3]Capacidad Financiera'!$B$12:$X$62720,3,0)),"",VLOOKUP(C502,'[3]Capacidad Financiera'!$B$12:$X$62720,3,0))</f>
        <v/>
      </c>
      <c r="F502" s="516"/>
      <c r="G502" s="516" t="str">
        <f>IF(OR(D502="",E502="",F502=""),"",IF(C502&lt;&gt;"",IF(ISERROR(VLOOKUP($A$10,[3]POA!$A$2:$D$25,2,0)),"",VLOOKUP($A$10,[3]POA!$A$2:$D$25,2,0)),""))</f>
        <v/>
      </c>
      <c r="H502" s="520" t="str">
        <f t="shared" si="40"/>
        <v/>
      </c>
      <c r="I502" s="498" t="str">
        <f>IF(OR(D502="",E502="",F502=""),"",IF(AND(H502&gt;0,H502&lt;=Experiencia1),[3]Puntajes!$D$4,IF(AND(H502&gt;Experiencia1,H502&lt;=Experiencia2),[3]Puntajes!$D$5,IF(AND(H502&gt;Experiencia2,H502&lt;=Experiencia3),[3]Puntajes!$D$6,IF(H502&gt;Experiencia3,[3]Puntajes!$D$7,0)))))</f>
        <v/>
      </c>
    </row>
    <row r="503" spans="3:9" ht="13.8">
      <c r="C503" s="518"/>
      <c r="D503" s="517" t="str">
        <f>IF(ISERROR(VLOOKUP(C503,'[3]Capacidad Financiera'!$B$12:$X$62720,2,0)),"",VLOOKUP(C503,'[3]Capacidad Financiera'!$B$12:$X$3580,2,0))</f>
        <v/>
      </c>
      <c r="E503" s="519" t="str">
        <f>IF(ISERROR(VLOOKUP(C503,'[3]Capacidad Financiera'!$B$12:$X$62720,3,0)),"",VLOOKUP(C503,'[3]Capacidad Financiera'!$B$12:$X$62720,3,0))</f>
        <v/>
      </c>
      <c r="F503" s="516"/>
      <c r="G503" s="516" t="str">
        <f>IF(OR(D503="",E503="",F503=""),"",IF(C503&lt;&gt;"",IF(ISERROR(VLOOKUP($A$10,[3]POA!$A$2:$D$25,2,0)),"",VLOOKUP($A$10,[3]POA!$A$2:$D$25,2,0)),""))</f>
        <v/>
      </c>
      <c r="H503" s="520" t="str">
        <f t="shared" si="40"/>
        <v/>
      </c>
      <c r="I503" s="498" t="str">
        <f>IF(OR(D503="",E503="",F503=""),"",IF(AND(H503&gt;0,H503&lt;=Experiencia1),[3]Puntajes!$D$4,IF(AND(H503&gt;Experiencia1,H503&lt;=Experiencia2),[3]Puntajes!$D$5,IF(AND(H503&gt;Experiencia2,H503&lt;=Experiencia3),[3]Puntajes!$D$6,IF(H503&gt;Experiencia3,[3]Puntajes!$D$7,0)))))</f>
        <v/>
      </c>
    </row>
    <row r="504" spans="3:9" ht="14.4" thickBot="1">
      <c r="C504" s="521"/>
      <c r="D504" s="522" t="str">
        <f>IF(ISERROR(VLOOKUP(C504,'[3]Capacidad Financiera'!$B$12:$X$62720,2,0)),"",VLOOKUP(C504,'[3]Capacidad Financiera'!$B$12:$X$3580,2,0))</f>
        <v/>
      </c>
      <c r="E504" s="523" t="str">
        <f>IF(ISERROR(VLOOKUP(C504,'[3]Capacidad Financiera'!$B$12:$X$62720,3,0)),"",VLOOKUP(C504,'[3]Capacidad Financiera'!$B$12:$X$62720,3,0))</f>
        <v/>
      </c>
      <c r="F504" s="531"/>
      <c r="G504" s="531" t="str">
        <f>IF(OR(D504="",E504="",F504=""),"",IF(C504&lt;&gt;"",IF(ISERROR(VLOOKUP($A$10,[3]POA!$A$2:$D$25,2,0)),"",VLOOKUP($A$10,[3]POA!$A$2:$D$25,2,0)),""))</f>
        <v/>
      </c>
      <c r="H504" s="524" t="str">
        <f t="shared" si="40"/>
        <v/>
      </c>
      <c r="I504" s="502" t="str">
        <f>IF(OR(D504="",E504="",F504=""),"",IF(AND(H504&gt;0,H504&lt;=Experiencia1),[3]Puntajes!$D$4,IF(AND(H504&gt;Experiencia1,H504&lt;=Experiencia2),[3]Puntajes!$D$5,IF(AND(H504&gt;Experiencia2,H504&lt;=Experiencia3),[3]Puntajes!$D$6,IF(H504&gt;Experiencia3,[3]Puntajes!$D$7,0)))))</f>
        <v/>
      </c>
    </row>
    <row r="505" spans="3:9" ht="13.8">
      <c r="C505" s="525"/>
      <c r="D505" s="526" t="str">
        <f>IF(ISERROR(VLOOKUP(C505,'[3]Capacidad Financiera'!$B$12:$X$62720,2,0)),"",VLOOKUP(C505,'[3]Capacidad Financiera'!$B$12:$X$3580,2,0))</f>
        <v/>
      </c>
      <c r="E505" s="527" t="str">
        <f>IF(ISERROR(VLOOKUP(C505,'[3]Capacidad Financiera'!$B$12:$X$62720,3,0)),"",VLOOKUP(C505,'[3]Capacidad Financiera'!$B$12:$X$62720,3,0))</f>
        <v/>
      </c>
      <c r="F505" s="528"/>
      <c r="G505" s="528" t="str">
        <f>IF(OR(D505="",E505="",F505=""),"",IF(C506="",IF(C505&lt;&gt;"",IF(ISERROR(VLOOKUP($A$10,[3]POA!$A$2:$D$25,2,0)),"",VLOOKUP($A$10,[3]POA!$A$2:$D$25,2,0)),""),""))</f>
        <v/>
      </c>
      <c r="H505" s="529" t="str">
        <f>IF(OR(D505="",E505="",F505=""),"",IF(C506="",IF(C505&lt;&gt;"",F505/G505,""),""))</f>
        <v/>
      </c>
      <c r="I505" s="530" t="str">
        <f>IF(C506="",IF(F505="","",IF(AND(H505&gt;0,H505&lt;=Experiencia1),[3]Puntajes!$D$4,IF(AND(H505&gt;Experiencia1,H505&lt;=Experiencia2),[3]Puntajes!$D$5,IF(AND(H505&gt;Experiencia2,H505&lt;=Experiencia3),[3]Puntajes!$D$6,IF(H505&gt;Experiencia3,[3]Puntajes!$D$7,0))))),"")</f>
        <v/>
      </c>
    </row>
    <row r="506" spans="3:9" ht="13.8">
      <c r="C506" s="518"/>
      <c r="D506" s="517" t="str">
        <f>IF(ISERROR(VLOOKUP(C506,'[3]Capacidad Financiera'!$B$12:$X$62720,2,0)),"",VLOOKUP(C506,'[3]Capacidad Financiera'!$B$12:$X$3580,2,0))</f>
        <v/>
      </c>
      <c r="E506" s="519" t="str">
        <f>IF(ISERROR(VLOOKUP(C506,'[3]Capacidad Financiera'!$B$12:$X$62720,3,0)),"",VLOOKUP(C506,'[3]Capacidad Financiera'!$B$12:$X$62720,3,0))</f>
        <v/>
      </c>
      <c r="F506" s="516"/>
      <c r="G506" s="516" t="str">
        <f>IF(OR(D506="",E506="",F506=""),"",IF(C506&lt;&gt;"",IF(ISERROR(VLOOKUP($A$10,[3]POA!$A$2:$D$25,2,0)),"",VLOOKUP($A$10,[3]POA!$A$2:$D$25,2,0)),""))</f>
        <v/>
      </c>
      <c r="H506" s="520" t="str">
        <f>IF(OR(D506="",E506="",F506=""),"",IF(C506&lt;&gt;"",F506/(G506*E506),""))</f>
        <v/>
      </c>
      <c r="I506" s="498" t="str">
        <f>IF(OR(D506="",E506="",F506=""),"",IF(AND(H506&gt;0,H506&lt;=Experiencia1),[3]Puntajes!$D$4,IF(AND(H506&gt;Experiencia1,H506&lt;=Experiencia2),[3]Puntajes!$D$5,IF(AND(H506&gt;Experiencia2,H506&lt;=Experiencia3),[3]Puntajes!$D$6,IF(H506&gt;Experiencia3,[3]Puntajes!$D$7,0)))))</f>
        <v/>
      </c>
    </row>
    <row r="507" spans="3:9" ht="13.8">
      <c r="C507" s="518"/>
      <c r="D507" s="517" t="str">
        <f>IF(ISERROR(VLOOKUP(C507,'[3]Capacidad Financiera'!$B$12:$X$62720,2,0)),"",VLOOKUP(C507,'[3]Capacidad Financiera'!$B$12:$X$3580,2,0))</f>
        <v/>
      </c>
      <c r="E507" s="519" t="str">
        <f>IF(ISERROR(VLOOKUP(C507,'[3]Capacidad Financiera'!$B$12:$X$62720,3,0)),"",VLOOKUP(C507,'[3]Capacidad Financiera'!$B$12:$X$62720,3,0))</f>
        <v/>
      </c>
      <c r="F507" s="516"/>
      <c r="G507" s="516" t="str">
        <f>IF(OR(D507="",E507="",F507=""),"",IF(C507&lt;&gt;"",IF(ISERROR(VLOOKUP($A$10,[3]POA!$A$2:$D$25,2,0)),"",VLOOKUP($A$10,[3]POA!$A$2:$D$25,2,0)),""))</f>
        <v/>
      </c>
      <c r="H507" s="520" t="str">
        <f t="shared" ref="H507:H515" si="41">IF(OR(D507="",E507="",F507=""),"",IF(C507&lt;&gt;"",F507/(G507*E507),""))</f>
        <v/>
      </c>
      <c r="I507" s="498" t="str">
        <f>IF(OR(D507="",E507="",F507=""),"",IF(AND(H507&gt;0,H507&lt;=Experiencia1),[3]Puntajes!$D$4,IF(AND(H507&gt;Experiencia1,H507&lt;=Experiencia2),[3]Puntajes!$D$5,IF(AND(H507&gt;Experiencia2,H507&lt;=Experiencia3),[3]Puntajes!$D$6,IF(H507&gt;Experiencia3,[3]Puntajes!$D$7,0)))))</f>
        <v/>
      </c>
    </row>
    <row r="508" spans="3:9" ht="13.8">
      <c r="C508" s="518"/>
      <c r="D508" s="517" t="str">
        <f>IF(ISERROR(VLOOKUP(C508,'[3]Capacidad Financiera'!$B$12:$X$62720,2,0)),"",VLOOKUP(C508,'[3]Capacidad Financiera'!$B$12:$X$3580,2,0))</f>
        <v/>
      </c>
      <c r="E508" s="519" t="str">
        <f>IF(ISERROR(VLOOKUP(C508,'[3]Capacidad Financiera'!$B$12:$X$62720,3,0)),"",VLOOKUP(C508,'[3]Capacidad Financiera'!$B$12:$X$62720,3,0))</f>
        <v/>
      </c>
      <c r="F508" s="516"/>
      <c r="G508" s="516" t="str">
        <f>IF(OR(D508="",E508="",F508=""),"",IF(C508&lt;&gt;"",IF(ISERROR(VLOOKUP($A$10,[3]POA!$A$2:$D$25,2,0)),"",VLOOKUP($A$10,[3]POA!$A$2:$D$25,2,0)),""))</f>
        <v/>
      </c>
      <c r="H508" s="520" t="str">
        <f t="shared" si="41"/>
        <v/>
      </c>
      <c r="I508" s="498" t="str">
        <f>IF(OR(D508="",E508="",F508=""),"",IF(AND(H508&gt;0,H508&lt;=Experiencia1),[3]Puntajes!$D$4,IF(AND(H508&gt;Experiencia1,H508&lt;=Experiencia2),[3]Puntajes!$D$5,IF(AND(H508&gt;Experiencia2,H508&lt;=Experiencia3),[3]Puntajes!$D$6,IF(H508&gt;Experiencia3,[3]Puntajes!$D$7,0)))))</f>
        <v/>
      </c>
    </row>
    <row r="509" spans="3:9" ht="13.8">
      <c r="C509" s="518"/>
      <c r="D509" s="517" t="str">
        <f>IF(ISERROR(VLOOKUP(C509,'[3]Capacidad Financiera'!$B$12:$X$62720,2,0)),"",VLOOKUP(C509,'[3]Capacidad Financiera'!$B$12:$X$3580,2,0))</f>
        <v/>
      </c>
      <c r="E509" s="519" t="str">
        <f>IF(ISERROR(VLOOKUP(C509,'[3]Capacidad Financiera'!$B$12:$X$62720,3,0)),"",VLOOKUP(C509,'[3]Capacidad Financiera'!$B$12:$X$62720,3,0))</f>
        <v/>
      </c>
      <c r="F509" s="516"/>
      <c r="G509" s="516" t="str">
        <f>IF(OR(D509="",E509="",F509=""),"",IF(C509&lt;&gt;"",IF(ISERROR(VLOOKUP($A$10,[3]POA!$A$2:$D$25,2,0)),"",VLOOKUP($A$10,[3]POA!$A$2:$D$25,2,0)),""))</f>
        <v/>
      </c>
      <c r="H509" s="520" t="str">
        <f t="shared" si="41"/>
        <v/>
      </c>
      <c r="I509" s="498" t="str">
        <f>IF(OR(D509="",E509="",F509=""),"",IF(AND(H509&gt;0,H509&lt;=Experiencia1),[3]Puntajes!$D$4,IF(AND(H509&gt;Experiencia1,H509&lt;=Experiencia2),[3]Puntajes!$D$5,IF(AND(H509&gt;Experiencia2,H509&lt;=Experiencia3),[3]Puntajes!$D$6,IF(H509&gt;Experiencia3,[3]Puntajes!$D$7,0)))))</f>
        <v/>
      </c>
    </row>
    <row r="510" spans="3:9" ht="13.8">
      <c r="C510" s="518"/>
      <c r="D510" s="517" t="str">
        <f>IF(ISERROR(VLOOKUP(C510,'[3]Capacidad Financiera'!$B$12:$X$62720,2,0)),"",VLOOKUP(C510,'[3]Capacidad Financiera'!$B$12:$X$3580,2,0))</f>
        <v/>
      </c>
      <c r="E510" s="519" t="str">
        <f>IF(ISERROR(VLOOKUP(C510,'[3]Capacidad Financiera'!$B$12:$X$62720,3,0)),"",VLOOKUP(C510,'[3]Capacidad Financiera'!$B$12:$X$62720,3,0))</f>
        <v/>
      </c>
      <c r="F510" s="516"/>
      <c r="G510" s="516" t="str">
        <f>IF(OR(D510="",E510="",F510=""),"",IF(C510&lt;&gt;"",IF(ISERROR(VLOOKUP($A$10,[3]POA!$A$2:$D$25,2,0)),"",VLOOKUP($A$10,[3]POA!$A$2:$D$25,2,0)),""))</f>
        <v/>
      </c>
      <c r="H510" s="520" t="str">
        <f t="shared" si="41"/>
        <v/>
      </c>
      <c r="I510" s="498" t="str">
        <f>IF(OR(D510="",E510="",F510=""),"",IF(AND(H510&gt;0,H510&lt;=Experiencia1),[3]Puntajes!$D$4,IF(AND(H510&gt;Experiencia1,H510&lt;=Experiencia2),[3]Puntajes!$D$5,IF(AND(H510&gt;Experiencia2,H510&lt;=Experiencia3),[3]Puntajes!$D$6,IF(H510&gt;Experiencia3,[3]Puntajes!$D$7,0)))))</f>
        <v/>
      </c>
    </row>
    <row r="511" spans="3:9" ht="13.8">
      <c r="C511" s="518"/>
      <c r="D511" s="517" t="str">
        <f>IF(ISERROR(VLOOKUP(C511,'[3]Capacidad Financiera'!$B$12:$X$62720,2,0)),"",VLOOKUP(C511,'[3]Capacidad Financiera'!$B$12:$X$3580,2,0))</f>
        <v/>
      </c>
      <c r="E511" s="519" t="str">
        <f>IF(ISERROR(VLOOKUP(C511,'[3]Capacidad Financiera'!$B$12:$X$62720,3,0)),"",VLOOKUP(C511,'[3]Capacidad Financiera'!$B$12:$X$62720,3,0))</f>
        <v/>
      </c>
      <c r="F511" s="516"/>
      <c r="G511" s="516" t="str">
        <f>IF(OR(D511="",E511="",F511=""),"",IF(C511&lt;&gt;"",IF(ISERROR(VLOOKUP($A$10,[3]POA!$A$2:$D$25,2,0)),"",VLOOKUP($A$10,[3]POA!$A$2:$D$25,2,0)),""))</f>
        <v/>
      </c>
      <c r="H511" s="520" t="str">
        <f t="shared" si="41"/>
        <v/>
      </c>
      <c r="I511" s="498" t="str">
        <f>IF(OR(D511="",E511="",F511=""),"",IF(AND(H511&gt;0,H511&lt;=Experiencia1),[3]Puntajes!$D$4,IF(AND(H511&gt;Experiencia1,H511&lt;=Experiencia2),[3]Puntajes!$D$5,IF(AND(H511&gt;Experiencia2,H511&lt;=Experiencia3),[3]Puntajes!$D$6,IF(H511&gt;Experiencia3,[3]Puntajes!$D$7,0)))))</f>
        <v/>
      </c>
    </row>
    <row r="512" spans="3:9" ht="13.8">
      <c r="C512" s="518"/>
      <c r="D512" s="517" t="str">
        <f>IF(ISERROR(VLOOKUP(C512,'[3]Capacidad Financiera'!$B$12:$X$62720,2,0)),"",VLOOKUP(C512,'[3]Capacidad Financiera'!$B$12:$X$3580,2,0))</f>
        <v/>
      </c>
      <c r="E512" s="519" t="str">
        <f>IF(ISERROR(VLOOKUP(C512,'[3]Capacidad Financiera'!$B$12:$X$62720,3,0)),"",VLOOKUP(C512,'[3]Capacidad Financiera'!$B$12:$X$62720,3,0))</f>
        <v/>
      </c>
      <c r="F512" s="516"/>
      <c r="G512" s="516" t="str">
        <f>IF(OR(D512="",E512="",F512=""),"",IF(C512&lt;&gt;"",IF(ISERROR(VLOOKUP($A$10,[3]POA!$A$2:$D$25,2,0)),"",VLOOKUP($A$10,[3]POA!$A$2:$D$25,2,0)),""))</f>
        <v/>
      </c>
      <c r="H512" s="520" t="str">
        <f t="shared" si="41"/>
        <v/>
      </c>
      <c r="I512" s="498" t="str">
        <f>IF(OR(D512="",E512="",F512=""),"",IF(AND(H512&gt;0,H512&lt;=Experiencia1),[3]Puntajes!$D$4,IF(AND(H512&gt;Experiencia1,H512&lt;=Experiencia2),[3]Puntajes!$D$5,IF(AND(H512&gt;Experiencia2,H512&lt;=Experiencia3),[3]Puntajes!$D$6,IF(H512&gt;Experiencia3,[3]Puntajes!$D$7,0)))))</f>
        <v/>
      </c>
    </row>
    <row r="513" spans="3:9" ht="13.8">
      <c r="C513" s="518"/>
      <c r="D513" s="517" t="str">
        <f>IF(ISERROR(VLOOKUP(C513,'[3]Capacidad Financiera'!$B$12:$X$62720,2,0)),"",VLOOKUP(C513,'[3]Capacidad Financiera'!$B$12:$X$3580,2,0))</f>
        <v/>
      </c>
      <c r="E513" s="519" t="str">
        <f>IF(ISERROR(VLOOKUP(C513,'[3]Capacidad Financiera'!$B$12:$X$62720,3,0)),"",VLOOKUP(C513,'[3]Capacidad Financiera'!$B$12:$X$62720,3,0))</f>
        <v/>
      </c>
      <c r="F513" s="516"/>
      <c r="G513" s="516" t="str">
        <f>IF(OR(D513="",E513="",F513=""),"",IF(C513&lt;&gt;"",IF(ISERROR(VLOOKUP($A$10,[3]POA!$A$2:$D$25,2,0)),"",VLOOKUP($A$10,[3]POA!$A$2:$D$25,2,0)),""))</f>
        <v/>
      </c>
      <c r="H513" s="520" t="str">
        <f t="shared" si="41"/>
        <v/>
      </c>
      <c r="I513" s="498" t="str">
        <f>IF(OR(D513="",E513="",F513=""),"",IF(AND(H513&gt;0,H513&lt;=Experiencia1),[3]Puntajes!$D$4,IF(AND(H513&gt;Experiencia1,H513&lt;=Experiencia2),[3]Puntajes!$D$5,IF(AND(H513&gt;Experiencia2,H513&lt;=Experiencia3),[3]Puntajes!$D$6,IF(H513&gt;Experiencia3,[3]Puntajes!$D$7,0)))))</f>
        <v/>
      </c>
    </row>
    <row r="514" spans="3:9" ht="13.8">
      <c r="C514" s="518"/>
      <c r="D514" s="517" t="str">
        <f>IF(ISERROR(VLOOKUP(C514,'[3]Capacidad Financiera'!$B$12:$X$62720,2,0)),"",VLOOKUP(C514,'[3]Capacidad Financiera'!$B$12:$X$3580,2,0))</f>
        <v/>
      </c>
      <c r="E514" s="519" t="str">
        <f>IF(ISERROR(VLOOKUP(C514,'[3]Capacidad Financiera'!$B$12:$X$62720,3,0)),"",VLOOKUP(C514,'[3]Capacidad Financiera'!$B$12:$X$62720,3,0))</f>
        <v/>
      </c>
      <c r="F514" s="516"/>
      <c r="G514" s="516" t="str">
        <f>IF(OR(D514="",E514="",F514=""),"",IF(C514&lt;&gt;"",IF(ISERROR(VLOOKUP($A$10,[3]POA!$A$2:$D$25,2,0)),"",VLOOKUP($A$10,[3]POA!$A$2:$D$25,2,0)),""))</f>
        <v/>
      </c>
      <c r="H514" s="520" t="str">
        <f t="shared" si="41"/>
        <v/>
      </c>
      <c r="I514" s="498" t="str">
        <f>IF(OR(D514="",E514="",F514=""),"",IF(AND(H514&gt;0,H514&lt;=Experiencia1),[3]Puntajes!$D$4,IF(AND(H514&gt;Experiencia1,H514&lt;=Experiencia2),[3]Puntajes!$D$5,IF(AND(H514&gt;Experiencia2,H514&lt;=Experiencia3),[3]Puntajes!$D$6,IF(H514&gt;Experiencia3,[3]Puntajes!$D$7,0)))))</f>
        <v/>
      </c>
    </row>
    <row r="515" spans="3:9" ht="14.4" thickBot="1">
      <c r="C515" s="521"/>
      <c r="D515" s="522" t="str">
        <f>IF(ISERROR(VLOOKUP(C515,'[3]Capacidad Financiera'!$B$12:$X$62720,2,0)),"",VLOOKUP(C515,'[3]Capacidad Financiera'!$B$12:$X$3580,2,0))</f>
        <v/>
      </c>
      <c r="E515" s="523" t="str">
        <f>IF(ISERROR(VLOOKUP(C515,'[3]Capacidad Financiera'!$B$12:$X$62720,3,0)),"",VLOOKUP(C515,'[3]Capacidad Financiera'!$B$12:$X$62720,3,0))</f>
        <v/>
      </c>
      <c r="F515" s="531"/>
      <c r="G515" s="531" t="str">
        <f>IF(OR(D515="",E515="",F515=""),"",IF(C515&lt;&gt;"",IF(ISERROR(VLOOKUP($A$10,[3]POA!$A$2:$D$25,2,0)),"",VLOOKUP($A$10,[3]POA!$A$2:$D$25,2,0)),""))</f>
        <v/>
      </c>
      <c r="H515" s="524" t="str">
        <f t="shared" si="41"/>
        <v/>
      </c>
      <c r="I515" s="502" t="str">
        <f>IF(OR(D515="",E515="",F515=""),"",IF(AND(H515&gt;0,H515&lt;=Experiencia1),[3]Puntajes!$D$4,IF(AND(H515&gt;Experiencia1,H515&lt;=Experiencia2),[3]Puntajes!$D$5,IF(AND(H515&gt;Experiencia2,H515&lt;=Experiencia3),[3]Puntajes!$D$6,IF(H515&gt;Experiencia3,[3]Puntajes!$D$7,0)))))</f>
        <v/>
      </c>
    </row>
    <row r="516" spans="3:9" ht="13.8">
      <c r="C516" s="525"/>
      <c r="D516" s="526" t="str">
        <f>IF(ISERROR(VLOOKUP(C516,'[3]Capacidad Financiera'!$B$12:$X$62720,2,0)),"",VLOOKUP(C516,'[3]Capacidad Financiera'!$B$12:$X$3580,2,0))</f>
        <v/>
      </c>
      <c r="E516" s="527" t="str">
        <f>IF(ISERROR(VLOOKUP(C516,'[3]Capacidad Financiera'!$B$12:$X$62720,3,0)),"",VLOOKUP(C516,'[3]Capacidad Financiera'!$B$12:$X$62720,3,0))</f>
        <v/>
      </c>
      <c r="F516" s="528"/>
      <c r="G516" s="528" t="str">
        <f>IF(OR(D516="",E516="",F516=""),"",IF(C517="",IF(C516&lt;&gt;"",IF(ISERROR(VLOOKUP($A$10,[3]POA!$A$2:$D$25,2,0)),"",VLOOKUP($A$10,[3]POA!$A$2:$D$25,2,0)),""),""))</f>
        <v/>
      </c>
      <c r="H516" s="529" t="str">
        <f>IF(OR(D516="",E516="",F516=""),"",IF(C517="",IF(C516&lt;&gt;"",F516/G516,""),""))</f>
        <v/>
      </c>
      <c r="I516" s="530" t="str">
        <f>IF(C517="",IF(F516="","",IF(AND(H516&gt;0,H516&lt;=Experiencia1),[3]Puntajes!$D$4,IF(AND(H516&gt;Experiencia1,H516&lt;=Experiencia2),[3]Puntajes!$D$5,IF(AND(H516&gt;Experiencia2,H516&lt;=Experiencia3),[3]Puntajes!$D$6,IF(H516&gt;Experiencia3,[3]Puntajes!$D$7,0))))),"")</f>
        <v/>
      </c>
    </row>
    <row r="517" spans="3:9" ht="13.8">
      <c r="C517" s="518"/>
      <c r="D517" s="517" t="str">
        <f>IF(ISERROR(VLOOKUP(C517,'[3]Capacidad Financiera'!$B$12:$X$62720,2,0)),"",VLOOKUP(C517,'[3]Capacidad Financiera'!$B$12:$X$3580,2,0))</f>
        <v/>
      </c>
      <c r="E517" s="519" t="str">
        <f>IF(ISERROR(VLOOKUP(C517,'[3]Capacidad Financiera'!$B$12:$X$62720,3,0)),"",VLOOKUP(C517,'[3]Capacidad Financiera'!$B$12:$X$62720,3,0))</f>
        <v/>
      </c>
      <c r="F517" s="516"/>
      <c r="G517" s="516" t="str">
        <f>IF(OR(D517="",E517="",F517=""),"",IF(C517&lt;&gt;"",IF(ISERROR(VLOOKUP($A$10,[3]POA!$A$2:$D$25,2,0)),"",VLOOKUP($A$10,[3]POA!$A$2:$D$25,2,0)),""))</f>
        <v/>
      </c>
      <c r="H517" s="520" t="str">
        <f>IF(OR(D517="",E517="",F517=""),"",IF(C517&lt;&gt;"",F517/(G517*E517),""))</f>
        <v/>
      </c>
      <c r="I517" s="498" t="str">
        <f>IF(OR(D517="",E517="",F517=""),"",IF(AND(H517&gt;0,H517&lt;=Experiencia1),[3]Puntajes!$D$4,IF(AND(H517&gt;Experiencia1,H517&lt;=Experiencia2),[3]Puntajes!$D$5,IF(AND(H517&gt;Experiencia2,H517&lt;=Experiencia3),[3]Puntajes!$D$6,IF(H517&gt;Experiencia3,[3]Puntajes!$D$7,0)))))</f>
        <v/>
      </c>
    </row>
    <row r="518" spans="3:9" ht="13.8">
      <c r="C518" s="518"/>
      <c r="D518" s="517" t="str">
        <f>IF(ISERROR(VLOOKUP(C518,'[3]Capacidad Financiera'!$B$12:$X$62720,2,0)),"",VLOOKUP(C518,'[3]Capacidad Financiera'!$B$12:$X$3580,2,0))</f>
        <v/>
      </c>
      <c r="E518" s="519" t="str">
        <f>IF(ISERROR(VLOOKUP(C518,'[3]Capacidad Financiera'!$B$12:$X$62720,3,0)),"",VLOOKUP(C518,'[3]Capacidad Financiera'!$B$12:$X$62720,3,0))</f>
        <v/>
      </c>
      <c r="F518" s="516"/>
      <c r="G518" s="516" t="str">
        <f>IF(OR(D518="",E518="",F518=""),"",IF(C518&lt;&gt;"",IF(ISERROR(VLOOKUP($A$10,[3]POA!$A$2:$D$25,2,0)),"",VLOOKUP($A$10,[3]POA!$A$2:$D$25,2,0)),""))</f>
        <v/>
      </c>
      <c r="H518" s="520" t="str">
        <f t="shared" ref="H518:H526" si="42">IF(OR(D518="",E518="",F518=""),"",IF(C518&lt;&gt;"",F518/(G518*E518),""))</f>
        <v/>
      </c>
      <c r="I518" s="498" t="str">
        <f>IF(OR(D518="",E518="",F518=""),"",IF(AND(H518&gt;0,H518&lt;=Experiencia1),[3]Puntajes!$D$4,IF(AND(H518&gt;Experiencia1,H518&lt;=Experiencia2),[3]Puntajes!$D$5,IF(AND(H518&gt;Experiencia2,H518&lt;=Experiencia3),[3]Puntajes!$D$6,IF(H518&gt;Experiencia3,[3]Puntajes!$D$7,0)))))</f>
        <v/>
      </c>
    </row>
    <row r="519" spans="3:9" ht="13.8">
      <c r="C519" s="518"/>
      <c r="D519" s="517" t="str">
        <f>IF(ISERROR(VLOOKUP(C519,'[3]Capacidad Financiera'!$B$12:$X$62720,2,0)),"",VLOOKUP(C519,'[3]Capacidad Financiera'!$B$12:$X$3580,2,0))</f>
        <v/>
      </c>
      <c r="E519" s="519" t="str">
        <f>IF(ISERROR(VLOOKUP(C519,'[3]Capacidad Financiera'!$B$12:$X$62720,3,0)),"",VLOOKUP(C519,'[3]Capacidad Financiera'!$B$12:$X$62720,3,0))</f>
        <v/>
      </c>
      <c r="F519" s="516"/>
      <c r="G519" s="516" t="str">
        <f>IF(OR(D519="",E519="",F519=""),"",IF(C519&lt;&gt;"",IF(ISERROR(VLOOKUP($A$10,[3]POA!$A$2:$D$25,2,0)),"",VLOOKUP($A$10,[3]POA!$A$2:$D$25,2,0)),""))</f>
        <v/>
      </c>
      <c r="H519" s="520" t="str">
        <f t="shared" si="42"/>
        <v/>
      </c>
      <c r="I519" s="498" t="str">
        <f>IF(OR(D519="",E519="",F519=""),"",IF(AND(H519&gt;0,H519&lt;=Experiencia1),[3]Puntajes!$D$4,IF(AND(H519&gt;Experiencia1,H519&lt;=Experiencia2),[3]Puntajes!$D$5,IF(AND(H519&gt;Experiencia2,H519&lt;=Experiencia3),[3]Puntajes!$D$6,IF(H519&gt;Experiencia3,[3]Puntajes!$D$7,0)))))</f>
        <v/>
      </c>
    </row>
    <row r="520" spans="3:9" ht="13.8">
      <c r="C520" s="518"/>
      <c r="D520" s="517" t="str">
        <f>IF(ISERROR(VLOOKUP(C520,'[3]Capacidad Financiera'!$B$12:$X$62720,2,0)),"",VLOOKUP(C520,'[3]Capacidad Financiera'!$B$12:$X$3580,2,0))</f>
        <v/>
      </c>
      <c r="E520" s="519" t="str">
        <f>IF(ISERROR(VLOOKUP(C520,'[3]Capacidad Financiera'!$B$12:$X$62720,3,0)),"",VLOOKUP(C520,'[3]Capacidad Financiera'!$B$12:$X$62720,3,0))</f>
        <v/>
      </c>
      <c r="F520" s="516"/>
      <c r="G520" s="516" t="str">
        <f>IF(OR(D520="",E520="",F520=""),"",IF(C520&lt;&gt;"",IF(ISERROR(VLOOKUP($A$10,[3]POA!$A$2:$D$25,2,0)),"",VLOOKUP($A$10,[3]POA!$A$2:$D$25,2,0)),""))</f>
        <v/>
      </c>
      <c r="H520" s="520" t="str">
        <f t="shared" si="42"/>
        <v/>
      </c>
      <c r="I520" s="498" t="str">
        <f>IF(OR(D520="",E520="",F520=""),"",IF(AND(H520&gt;0,H520&lt;=Experiencia1),[3]Puntajes!$D$4,IF(AND(H520&gt;Experiencia1,H520&lt;=Experiencia2),[3]Puntajes!$D$5,IF(AND(H520&gt;Experiencia2,H520&lt;=Experiencia3),[3]Puntajes!$D$6,IF(H520&gt;Experiencia3,[3]Puntajes!$D$7,0)))))</f>
        <v/>
      </c>
    </row>
    <row r="521" spans="3:9" ht="13.8">
      <c r="C521" s="518"/>
      <c r="D521" s="517" t="str">
        <f>IF(ISERROR(VLOOKUP(C521,'[3]Capacidad Financiera'!$B$12:$X$62720,2,0)),"",VLOOKUP(C521,'[3]Capacidad Financiera'!$B$12:$X$3580,2,0))</f>
        <v/>
      </c>
      <c r="E521" s="519" t="str">
        <f>IF(ISERROR(VLOOKUP(C521,'[3]Capacidad Financiera'!$B$12:$X$62720,3,0)),"",VLOOKUP(C521,'[3]Capacidad Financiera'!$B$12:$X$62720,3,0))</f>
        <v/>
      </c>
      <c r="F521" s="516"/>
      <c r="G521" s="516" t="str">
        <f>IF(OR(D521="",E521="",F521=""),"",IF(C521&lt;&gt;"",IF(ISERROR(VLOOKUP($A$10,[3]POA!$A$2:$D$25,2,0)),"",VLOOKUP($A$10,[3]POA!$A$2:$D$25,2,0)),""))</f>
        <v/>
      </c>
      <c r="H521" s="520" t="str">
        <f t="shared" si="42"/>
        <v/>
      </c>
      <c r="I521" s="498" t="str">
        <f>IF(OR(D521="",E521="",F521=""),"",IF(AND(H521&gt;0,H521&lt;=Experiencia1),[3]Puntajes!$D$4,IF(AND(H521&gt;Experiencia1,H521&lt;=Experiencia2),[3]Puntajes!$D$5,IF(AND(H521&gt;Experiencia2,H521&lt;=Experiencia3),[3]Puntajes!$D$6,IF(H521&gt;Experiencia3,[3]Puntajes!$D$7,0)))))</f>
        <v/>
      </c>
    </row>
    <row r="522" spans="3:9" ht="13.8">
      <c r="C522" s="518"/>
      <c r="D522" s="517" t="str">
        <f>IF(ISERROR(VLOOKUP(C522,'[3]Capacidad Financiera'!$B$12:$X$62720,2,0)),"",VLOOKUP(C522,'[3]Capacidad Financiera'!$B$12:$X$3580,2,0))</f>
        <v/>
      </c>
      <c r="E522" s="519" t="str">
        <f>IF(ISERROR(VLOOKUP(C522,'[3]Capacidad Financiera'!$B$12:$X$62720,3,0)),"",VLOOKUP(C522,'[3]Capacidad Financiera'!$B$12:$X$62720,3,0))</f>
        <v/>
      </c>
      <c r="F522" s="516"/>
      <c r="G522" s="516" t="str">
        <f>IF(OR(D522="",E522="",F522=""),"",IF(C522&lt;&gt;"",IF(ISERROR(VLOOKUP($A$10,[3]POA!$A$2:$D$25,2,0)),"",VLOOKUP($A$10,[3]POA!$A$2:$D$25,2,0)),""))</f>
        <v/>
      </c>
      <c r="H522" s="520" t="str">
        <f t="shared" si="42"/>
        <v/>
      </c>
      <c r="I522" s="498" t="str">
        <f>IF(OR(D522="",E522="",F522=""),"",IF(AND(H522&gt;0,H522&lt;=Experiencia1),[3]Puntajes!$D$4,IF(AND(H522&gt;Experiencia1,H522&lt;=Experiencia2),[3]Puntajes!$D$5,IF(AND(H522&gt;Experiencia2,H522&lt;=Experiencia3),[3]Puntajes!$D$6,IF(H522&gt;Experiencia3,[3]Puntajes!$D$7,0)))))</f>
        <v/>
      </c>
    </row>
    <row r="523" spans="3:9" ht="13.8">
      <c r="C523" s="518"/>
      <c r="D523" s="517" t="str">
        <f>IF(ISERROR(VLOOKUP(C523,'[3]Capacidad Financiera'!$B$12:$X$62720,2,0)),"",VLOOKUP(C523,'[3]Capacidad Financiera'!$B$12:$X$3580,2,0))</f>
        <v/>
      </c>
      <c r="E523" s="519" t="str">
        <f>IF(ISERROR(VLOOKUP(C523,'[3]Capacidad Financiera'!$B$12:$X$62720,3,0)),"",VLOOKUP(C523,'[3]Capacidad Financiera'!$B$12:$X$62720,3,0))</f>
        <v/>
      </c>
      <c r="F523" s="516"/>
      <c r="G523" s="516" t="str">
        <f>IF(OR(D523="",E523="",F523=""),"",IF(C523&lt;&gt;"",IF(ISERROR(VLOOKUP($A$10,[3]POA!$A$2:$D$25,2,0)),"",VLOOKUP($A$10,[3]POA!$A$2:$D$25,2,0)),""))</f>
        <v/>
      </c>
      <c r="H523" s="520" t="str">
        <f t="shared" si="42"/>
        <v/>
      </c>
      <c r="I523" s="498" t="str">
        <f>IF(OR(D523="",E523="",F523=""),"",IF(AND(H523&gt;0,H523&lt;=Experiencia1),[3]Puntajes!$D$4,IF(AND(H523&gt;Experiencia1,H523&lt;=Experiencia2),[3]Puntajes!$D$5,IF(AND(H523&gt;Experiencia2,H523&lt;=Experiencia3),[3]Puntajes!$D$6,IF(H523&gt;Experiencia3,[3]Puntajes!$D$7,0)))))</f>
        <v/>
      </c>
    </row>
    <row r="524" spans="3:9" ht="13.8">
      <c r="C524" s="518"/>
      <c r="D524" s="517" t="str">
        <f>IF(ISERROR(VLOOKUP(C524,'[3]Capacidad Financiera'!$B$12:$X$62720,2,0)),"",VLOOKUP(C524,'[3]Capacidad Financiera'!$B$12:$X$3580,2,0))</f>
        <v/>
      </c>
      <c r="E524" s="519" t="str">
        <f>IF(ISERROR(VLOOKUP(C524,'[3]Capacidad Financiera'!$B$12:$X$62720,3,0)),"",VLOOKUP(C524,'[3]Capacidad Financiera'!$B$12:$X$62720,3,0))</f>
        <v/>
      </c>
      <c r="F524" s="516"/>
      <c r="G524" s="516" t="str">
        <f>IF(OR(D524="",E524="",F524=""),"",IF(C524&lt;&gt;"",IF(ISERROR(VLOOKUP($A$10,[3]POA!$A$2:$D$25,2,0)),"",VLOOKUP($A$10,[3]POA!$A$2:$D$25,2,0)),""))</f>
        <v/>
      </c>
      <c r="H524" s="520" t="str">
        <f t="shared" si="42"/>
        <v/>
      </c>
      <c r="I524" s="498" t="str">
        <f>IF(OR(D524="",E524="",F524=""),"",IF(AND(H524&gt;0,H524&lt;=Experiencia1),[3]Puntajes!$D$4,IF(AND(H524&gt;Experiencia1,H524&lt;=Experiencia2),[3]Puntajes!$D$5,IF(AND(H524&gt;Experiencia2,H524&lt;=Experiencia3),[3]Puntajes!$D$6,IF(H524&gt;Experiencia3,[3]Puntajes!$D$7,0)))))</f>
        <v/>
      </c>
    </row>
    <row r="525" spans="3:9" ht="13.8">
      <c r="C525" s="518"/>
      <c r="D525" s="517" t="str">
        <f>IF(ISERROR(VLOOKUP(C525,'[3]Capacidad Financiera'!$B$12:$X$62720,2,0)),"",VLOOKUP(C525,'[3]Capacidad Financiera'!$B$12:$X$3580,2,0))</f>
        <v/>
      </c>
      <c r="E525" s="519" t="str">
        <f>IF(ISERROR(VLOOKUP(C525,'[3]Capacidad Financiera'!$B$12:$X$62720,3,0)),"",VLOOKUP(C525,'[3]Capacidad Financiera'!$B$12:$X$62720,3,0))</f>
        <v/>
      </c>
      <c r="F525" s="516"/>
      <c r="G525" s="516" t="str">
        <f>IF(OR(D525="",E525="",F525=""),"",IF(C525&lt;&gt;"",IF(ISERROR(VLOOKUP($A$10,[3]POA!$A$2:$D$25,2,0)),"",VLOOKUP($A$10,[3]POA!$A$2:$D$25,2,0)),""))</f>
        <v/>
      </c>
      <c r="H525" s="520" t="str">
        <f t="shared" si="42"/>
        <v/>
      </c>
      <c r="I525" s="498" t="str">
        <f>IF(OR(D525="",E525="",F525=""),"",IF(AND(H525&gt;0,H525&lt;=Experiencia1),[3]Puntajes!$D$4,IF(AND(H525&gt;Experiencia1,H525&lt;=Experiencia2),[3]Puntajes!$D$5,IF(AND(H525&gt;Experiencia2,H525&lt;=Experiencia3),[3]Puntajes!$D$6,IF(H525&gt;Experiencia3,[3]Puntajes!$D$7,0)))))</f>
        <v/>
      </c>
    </row>
    <row r="526" spans="3:9" ht="14.4" thickBot="1">
      <c r="C526" s="521"/>
      <c r="D526" s="522" t="str">
        <f>IF(ISERROR(VLOOKUP(C526,'[3]Capacidad Financiera'!$B$12:$X$62720,2,0)),"",VLOOKUP(C526,'[3]Capacidad Financiera'!$B$12:$X$3580,2,0))</f>
        <v/>
      </c>
      <c r="E526" s="523" t="str">
        <f>IF(ISERROR(VLOOKUP(C526,'[3]Capacidad Financiera'!$B$12:$X$62720,3,0)),"",VLOOKUP(C526,'[3]Capacidad Financiera'!$B$12:$X$62720,3,0))</f>
        <v/>
      </c>
      <c r="F526" s="531"/>
      <c r="G526" s="531" t="str">
        <f>IF(OR(D526="",E526="",F526=""),"",IF(C526&lt;&gt;"",IF(ISERROR(VLOOKUP($A$10,[3]POA!$A$2:$D$25,2,0)),"",VLOOKUP($A$10,[3]POA!$A$2:$D$25,2,0)),""))</f>
        <v/>
      </c>
      <c r="H526" s="524" t="str">
        <f t="shared" si="42"/>
        <v/>
      </c>
      <c r="I526" s="502" t="str">
        <f>IF(OR(D526="",E526="",F526=""),"",IF(AND(H526&gt;0,H526&lt;=Experiencia1),[3]Puntajes!$D$4,IF(AND(H526&gt;Experiencia1,H526&lt;=Experiencia2),[3]Puntajes!$D$5,IF(AND(H526&gt;Experiencia2,H526&lt;=Experiencia3),[3]Puntajes!$D$6,IF(H526&gt;Experiencia3,[3]Puntajes!$D$7,0)))))</f>
        <v/>
      </c>
    </row>
    <row r="527" spans="3:9" ht="13.8">
      <c r="C527" s="525"/>
      <c r="D527" s="526" t="str">
        <f>IF(ISERROR(VLOOKUP(C527,'[3]Capacidad Financiera'!$B$12:$X$62720,2,0)),"",VLOOKUP(C527,'[3]Capacidad Financiera'!$B$12:$X$3580,2,0))</f>
        <v/>
      </c>
      <c r="E527" s="527" t="str">
        <f>IF(ISERROR(VLOOKUP(C527,'[3]Capacidad Financiera'!$B$12:$X$62720,3,0)),"",VLOOKUP(C527,'[3]Capacidad Financiera'!$B$12:$X$62720,3,0))</f>
        <v/>
      </c>
      <c r="F527" s="528"/>
      <c r="G527" s="528" t="str">
        <f>IF(OR(D527="",E527="",F527=""),"",IF(C528="",IF(C527&lt;&gt;"",IF(ISERROR(VLOOKUP($A$10,[3]POA!$A$2:$D$25,2,0)),"",VLOOKUP($A$10,[3]POA!$A$2:$D$25,2,0)),""),""))</f>
        <v/>
      </c>
      <c r="H527" s="529" t="str">
        <f>IF(OR(D527="",E527="",F527=""),"",IF(C528="",IF(C527&lt;&gt;"",F527/G527,""),""))</f>
        <v/>
      </c>
      <c r="I527" s="530" t="str">
        <f>IF(C528="",IF(F527="","",IF(AND(H527&gt;0,H527&lt;=Experiencia1),[3]Puntajes!$D$4,IF(AND(H527&gt;Experiencia1,H527&lt;=Experiencia2),[3]Puntajes!$D$5,IF(AND(H527&gt;Experiencia2,H527&lt;=Experiencia3),[3]Puntajes!$D$6,IF(H527&gt;Experiencia3,[3]Puntajes!$D$7,0))))),"")</f>
        <v/>
      </c>
    </row>
    <row r="528" spans="3:9" ht="13.8">
      <c r="C528" s="518"/>
      <c r="D528" s="517" t="str">
        <f>IF(ISERROR(VLOOKUP(C528,'[3]Capacidad Financiera'!$B$12:$X$62720,2,0)),"",VLOOKUP(C528,'[3]Capacidad Financiera'!$B$12:$X$3580,2,0))</f>
        <v/>
      </c>
      <c r="E528" s="519" t="str">
        <f>IF(ISERROR(VLOOKUP(C528,'[3]Capacidad Financiera'!$B$12:$X$62720,3,0)),"",VLOOKUP(C528,'[3]Capacidad Financiera'!$B$12:$X$62720,3,0))</f>
        <v/>
      </c>
      <c r="F528" s="516"/>
      <c r="G528" s="516" t="str">
        <f>IF(OR(D528="",E528="",F528=""),"",IF(C528&lt;&gt;"",IF(ISERROR(VLOOKUP($A$10,[3]POA!$A$2:$D$25,2,0)),"",VLOOKUP($A$10,[3]POA!$A$2:$D$25,2,0)),""))</f>
        <v/>
      </c>
      <c r="H528" s="520" t="str">
        <f>IF(OR(D528="",E528="",F528=""),"",IF(C528&lt;&gt;"",F528/(G528*E528),""))</f>
        <v/>
      </c>
      <c r="I528" s="498" t="str">
        <f>IF(OR(D528="",E528="",F528=""),"",IF(AND(H528&gt;0,H528&lt;=Experiencia1),[3]Puntajes!$D$4,IF(AND(H528&gt;Experiencia1,H528&lt;=Experiencia2),[3]Puntajes!$D$5,IF(AND(H528&gt;Experiencia2,H528&lt;=Experiencia3),[3]Puntajes!$D$6,IF(H528&gt;Experiencia3,[3]Puntajes!$D$7,0)))))</f>
        <v/>
      </c>
    </row>
    <row r="529" spans="3:9" ht="13.8">
      <c r="C529" s="518"/>
      <c r="D529" s="517" t="str">
        <f>IF(ISERROR(VLOOKUP(C529,'[3]Capacidad Financiera'!$B$12:$X$62720,2,0)),"",VLOOKUP(C529,'[3]Capacidad Financiera'!$B$12:$X$3580,2,0))</f>
        <v/>
      </c>
      <c r="E529" s="519" t="str">
        <f>IF(ISERROR(VLOOKUP(C529,'[3]Capacidad Financiera'!$B$12:$X$62720,3,0)),"",VLOOKUP(C529,'[3]Capacidad Financiera'!$B$12:$X$62720,3,0))</f>
        <v/>
      </c>
      <c r="F529" s="516"/>
      <c r="G529" s="516" t="str">
        <f>IF(OR(D529="",E529="",F529=""),"",IF(C529&lt;&gt;"",IF(ISERROR(VLOOKUP($A$10,[3]POA!$A$2:$D$25,2,0)),"",VLOOKUP($A$10,[3]POA!$A$2:$D$25,2,0)),""))</f>
        <v/>
      </c>
      <c r="H529" s="520" t="str">
        <f t="shared" ref="H529:H537" si="43">IF(OR(D529="",E529="",F529=""),"",IF(C529&lt;&gt;"",F529/(G529*E529),""))</f>
        <v/>
      </c>
      <c r="I529" s="498" t="str">
        <f>IF(OR(D529="",E529="",F529=""),"",IF(AND(H529&gt;0,H529&lt;=Experiencia1),[3]Puntajes!$D$4,IF(AND(H529&gt;Experiencia1,H529&lt;=Experiencia2),[3]Puntajes!$D$5,IF(AND(H529&gt;Experiencia2,H529&lt;=Experiencia3),[3]Puntajes!$D$6,IF(H529&gt;Experiencia3,[3]Puntajes!$D$7,0)))))</f>
        <v/>
      </c>
    </row>
    <row r="530" spans="3:9" ht="13.8">
      <c r="C530" s="518"/>
      <c r="D530" s="517" t="str">
        <f>IF(ISERROR(VLOOKUP(C530,'[3]Capacidad Financiera'!$B$12:$X$62720,2,0)),"",VLOOKUP(C530,'[3]Capacidad Financiera'!$B$12:$X$3580,2,0))</f>
        <v/>
      </c>
      <c r="E530" s="519" t="str">
        <f>IF(ISERROR(VLOOKUP(C530,'[3]Capacidad Financiera'!$B$12:$X$62720,3,0)),"",VLOOKUP(C530,'[3]Capacidad Financiera'!$B$12:$X$62720,3,0))</f>
        <v/>
      </c>
      <c r="F530" s="516"/>
      <c r="G530" s="516" t="str">
        <f>IF(OR(D530="",E530="",F530=""),"",IF(C530&lt;&gt;"",IF(ISERROR(VLOOKUP($A$10,[3]POA!$A$2:$D$25,2,0)),"",VLOOKUP($A$10,[3]POA!$A$2:$D$25,2,0)),""))</f>
        <v/>
      </c>
      <c r="H530" s="520" t="str">
        <f t="shared" si="43"/>
        <v/>
      </c>
      <c r="I530" s="498" t="str">
        <f>IF(OR(D530="",E530="",F530=""),"",IF(AND(H530&gt;0,H530&lt;=Experiencia1),[3]Puntajes!$D$4,IF(AND(H530&gt;Experiencia1,H530&lt;=Experiencia2),[3]Puntajes!$D$5,IF(AND(H530&gt;Experiencia2,H530&lt;=Experiencia3),[3]Puntajes!$D$6,IF(H530&gt;Experiencia3,[3]Puntajes!$D$7,0)))))</f>
        <v/>
      </c>
    </row>
    <row r="531" spans="3:9" ht="13.8">
      <c r="C531" s="518"/>
      <c r="D531" s="517" t="str">
        <f>IF(ISERROR(VLOOKUP(C531,'[3]Capacidad Financiera'!$B$12:$X$62720,2,0)),"",VLOOKUP(C531,'[3]Capacidad Financiera'!$B$12:$X$3580,2,0))</f>
        <v/>
      </c>
      <c r="E531" s="519" t="str">
        <f>IF(ISERROR(VLOOKUP(C531,'[3]Capacidad Financiera'!$B$12:$X$62720,3,0)),"",VLOOKUP(C531,'[3]Capacidad Financiera'!$B$12:$X$62720,3,0))</f>
        <v/>
      </c>
      <c r="F531" s="516"/>
      <c r="G531" s="516" t="str">
        <f>IF(OR(D531="",E531="",F531=""),"",IF(C531&lt;&gt;"",IF(ISERROR(VLOOKUP($A$10,[3]POA!$A$2:$D$25,2,0)),"",VLOOKUP($A$10,[3]POA!$A$2:$D$25,2,0)),""))</f>
        <v/>
      </c>
      <c r="H531" s="520" t="str">
        <f t="shared" si="43"/>
        <v/>
      </c>
      <c r="I531" s="498" t="str">
        <f>IF(OR(D531="",E531="",F531=""),"",IF(AND(H531&gt;0,H531&lt;=Experiencia1),[3]Puntajes!$D$4,IF(AND(H531&gt;Experiencia1,H531&lt;=Experiencia2),[3]Puntajes!$D$5,IF(AND(H531&gt;Experiencia2,H531&lt;=Experiencia3),[3]Puntajes!$D$6,IF(H531&gt;Experiencia3,[3]Puntajes!$D$7,0)))))</f>
        <v/>
      </c>
    </row>
    <row r="532" spans="3:9" ht="13.8">
      <c r="C532" s="518"/>
      <c r="D532" s="517" t="str">
        <f>IF(ISERROR(VLOOKUP(C532,'[3]Capacidad Financiera'!$B$12:$X$62720,2,0)),"",VLOOKUP(C532,'[3]Capacidad Financiera'!$B$12:$X$3580,2,0))</f>
        <v/>
      </c>
      <c r="E532" s="519" t="str">
        <f>IF(ISERROR(VLOOKUP(C532,'[3]Capacidad Financiera'!$B$12:$X$62720,3,0)),"",VLOOKUP(C532,'[3]Capacidad Financiera'!$B$12:$X$62720,3,0))</f>
        <v/>
      </c>
      <c r="F532" s="516"/>
      <c r="G532" s="516" t="str">
        <f>IF(OR(D532="",E532="",F532=""),"",IF(C532&lt;&gt;"",IF(ISERROR(VLOOKUP($A$10,[3]POA!$A$2:$D$25,2,0)),"",VLOOKUP($A$10,[3]POA!$A$2:$D$25,2,0)),""))</f>
        <v/>
      </c>
      <c r="H532" s="520" t="str">
        <f t="shared" si="43"/>
        <v/>
      </c>
      <c r="I532" s="498" t="str">
        <f>IF(OR(D532="",E532="",F532=""),"",IF(AND(H532&gt;0,H532&lt;=Experiencia1),[3]Puntajes!$D$4,IF(AND(H532&gt;Experiencia1,H532&lt;=Experiencia2),[3]Puntajes!$D$5,IF(AND(H532&gt;Experiencia2,H532&lt;=Experiencia3),[3]Puntajes!$D$6,IF(H532&gt;Experiencia3,[3]Puntajes!$D$7,0)))))</f>
        <v/>
      </c>
    </row>
    <row r="533" spans="3:9" ht="13.8">
      <c r="C533" s="518"/>
      <c r="D533" s="517" t="str">
        <f>IF(ISERROR(VLOOKUP(C533,'[3]Capacidad Financiera'!$B$12:$X$62720,2,0)),"",VLOOKUP(C533,'[3]Capacidad Financiera'!$B$12:$X$3580,2,0))</f>
        <v/>
      </c>
      <c r="E533" s="519" t="str">
        <f>IF(ISERROR(VLOOKUP(C533,'[3]Capacidad Financiera'!$B$12:$X$62720,3,0)),"",VLOOKUP(C533,'[3]Capacidad Financiera'!$B$12:$X$62720,3,0))</f>
        <v/>
      </c>
      <c r="F533" s="516"/>
      <c r="G533" s="516" t="str">
        <f>IF(OR(D533="",E533="",F533=""),"",IF(C533&lt;&gt;"",IF(ISERROR(VLOOKUP($A$10,[3]POA!$A$2:$D$25,2,0)),"",VLOOKUP($A$10,[3]POA!$A$2:$D$25,2,0)),""))</f>
        <v/>
      </c>
      <c r="H533" s="520" t="str">
        <f t="shared" si="43"/>
        <v/>
      </c>
      <c r="I533" s="498" t="str">
        <f>IF(OR(D533="",E533="",F533=""),"",IF(AND(H533&gt;0,H533&lt;=Experiencia1),[3]Puntajes!$D$4,IF(AND(H533&gt;Experiencia1,H533&lt;=Experiencia2),[3]Puntajes!$D$5,IF(AND(H533&gt;Experiencia2,H533&lt;=Experiencia3),[3]Puntajes!$D$6,IF(H533&gt;Experiencia3,[3]Puntajes!$D$7,0)))))</f>
        <v/>
      </c>
    </row>
    <row r="534" spans="3:9" ht="13.8">
      <c r="C534" s="518"/>
      <c r="D534" s="517" t="str">
        <f>IF(ISERROR(VLOOKUP(C534,'[3]Capacidad Financiera'!$B$12:$X$62720,2,0)),"",VLOOKUP(C534,'[3]Capacidad Financiera'!$B$12:$X$3580,2,0))</f>
        <v/>
      </c>
      <c r="E534" s="519" t="str">
        <f>IF(ISERROR(VLOOKUP(C534,'[3]Capacidad Financiera'!$B$12:$X$62720,3,0)),"",VLOOKUP(C534,'[3]Capacidad Financiera'!$B$12:$X$62720,3,0))</f>
        <v/>
      </c>
      <c r="F534" s="516"/>
      <c r="G534" s="516" t="str">
        <f>IF(OR(D534="",E534="",F534=""),"",IF(C534&lt;&gt;"",IF(ISERROR(VLOOKUP($A$10,[3]POA!$A$2:$D$25,2,0)),"",VLOOKUP($A$10,[3]POA!$A$2:$D$25,2,0)),""))</f>
        <v/>
      </c>
      <c r="H534" s="520" t="str">
        <f t="shared" si="43"/>
        <v/>
      </c>
      <c r="I534" s="498" t="str">
        <f>IF(OR(D534="",E534="",F534=""),"",IF(AND(H534&gt;0,H534&lt;=Experiencia1),[3]Puntajes!$D$4,IF(AND(H534&gt;Experiencia1,H534&lt;=Experiencia2),[3]Puntajes!$D$5,IF(AND(H534&gt;Experiencia2,H534&lt;=Experiencia3),[3]Puntajes!$D$6,IF(H534&gt;Experiencia3,[3]Puntajes!$D$7,0)))))</f>
        <v/>
      </c>
    </row>
    <row r="535" spans="3:9" ht="13.8">
      <c r="C535" s="518"/>
      <c r="D535" s="517" t="str">
        <f>IF(ISERROR(VLOOKUP(C535,'[3]Capacidad Financiera'!$B$12:$X$62720,2,0)),"",VLOOKUP(C535,'[3]Capacidad Financiera'!$B$12:$X$3580,2,0))</f>
        <v/>
      </c>
      <c r="E535" s="519" t="str">
        <f>IF(ISERROR(VLOOKUP(C535,'[3]Capacidad Financiera'!$B$12:$X$62720,3,0)),"",VLOOKUP(C535,'[3]Capacidad Financiera'!$B$12:$X$62720,3,0))</f>
        <v/>
      </c>
      <c r="F535" s="516"/>
      <c r="G535" s="516" t="str">
        <f>IF(OR(D535="",E535="",F535=""),"",IF(C535&lt;&gt;"",IF(ISERROR(VLOOKUP($A$10,[3]POA!$A$2:$D$25,2,0)),"",VLOOKUP($A$10,[3]POA!$A$2:$D$25,2,0)),""))</f>
        <v/>
      </c>
      <c r="H535" s="520" t="str">
        <f t="shared" si="43"/>
        <v/>
      </c>
      <c r="I535" s="498" t="str">
        <f>IF(OR(D535="",E535="",F535=""),"",IF(AND(H535&gt;0,H535&lt;=Experiencia1),[3]Puntajes!$D$4,IF(AND(H535&gt;Experiencia1,H535&lt;=Experiencia2),[3]Puntajes!$D$5,IF(AND(H535&gt;Experiencia2,H535&lt;=Experiencia3),[3]Puntajes!$D$6,IF(H535&gt;Experiencia3,[3]Puntajes!$D$7,0)))))</f>
        <v/>
      </c>
    </row>
    <row r="536" spans="3:9" ht="13.8">
      <c r="C536" s="518"/>
      <c r="D536" s="517" t="str">
        <f>IF(ISERROR(VLOOKUP(C536,'[3]Capacidad Financiera'!$B$12:$X$62720,2,0)),"",VLOOKUP(C536,'[3]Capacidad Financiera'!$B$12:$X$3580,2,0))</f>
        <v/>
      </c>
      <c r="E536" s="519" t="str">
        <f>IF(ISERROR(VLOOKUP(C536,'[3]Capacidad Financiera'!$B$12:$X$62720,3,0)),"",VLOOKUP(C536,'[3]Capacidad Financiera'!$B$12:$X$62720,3,0))</f>
        <v/>
      </c>
      <c r="F536" s="516"/>
      <c r="G536" s="516" t="str">
        <f>IF(OR(D536="",E536="",F536=""),"",IF(C536&lt;&gt;"",IF(ISERROR(VLOOKUP($A$10,[3]POA!$A$2:$D$25,2,0)),"",VLOOKUP($A$10,[3]POA!$A$2:$D$25,2,0)),""))</f>
        <v/>
      </c>
      <c r="H536" s="520" t="str">
        <f t="shared" si="43"/>
        <v/>
      </c>
      <c r="I536" s="498" t="str">
        <f>IF(OR(D536="",E536="",F536=""),"",IF(AND(H536&gt;0,H536&lt;=Experiencia1),[3]Puntajes!$D$4,IF(AND(H536&gt;Experiencia1,H536&lt;=Experiencia2),[3]Puntajes!$D$5,IF(AND(H536&gt;Experiencia2,H536&lt;=Experiencia3),[3]Puntajes!$D$6,IF(H536&gt;Experiencia3,[3]Puntajes!$D$7,0)))))</f>
        <v/>
      </c>
    </row>
    <row r="537" spans="3:9" ht="14.4" thickBot="1">
      <c r="C537" s="521"/>
      <c r="D537" s="522" t="str">
        <f>IF(ISERROR(VLOOKUP(C537,'[3]Capacidad Financiera'!$B$12:$X$62720,2,0)),"",VLOOKUP(C537,'[3]Capacidad Financiera'!$B$12:$X$3580,2,0))</f>
        <v/>
      </c>
      <c r="E537" s="523" t="str">
        <f>IF(ISERROR(VLOOKUP(C537,'[3]Capacidad Financiera'!$B$12:$X$62720,3,0)),"",VLOOKUP(C537,'[3]Capacidad Financiera'!$B$12:$X$62720,3,0))</f>
        <v/>
      </c>
      <c r="F537" s="531"/>
      <c r="G537" s="531" t="str">
        <f>IF(OR(D537="",E537="",F537=""),"",IF(C537&lt;&gt;"",IF(ISERROR(VLOOKUP($A$10,[3]POA!$A$2:$D$25,2,0)),"",VLOOKUP($A$10,[3]POA!$A$2:$D$25,2,0)),""))</f>
        <v/>
      </c>
      <c r="H537" s="524" t="str">
        <f t="shared" si="43"/>
        <v/>
      </c>
      <c r="I537" s="502" t="str">
        <f>IF(OR(D537="",E537="",F537=""),"",IF(AND(H537&gt;0,H537&lt;=Experiencia1),[3]Puntajes!$D$4,IF(AND(H537&gt;Experiencia1,H537&lt;=Experiencia2),[3]Puntajes!$D$5,IF(AND(H537&gt;Experiencia2,H537&lt;=Experiencia3),[3]Puntajes!$D$6,IF(H537&gt;Experiencia3,[3]Puntajes!$D$7,0)))))</f>
        <v/>
      </c>
    </row>
    <row r="538" spans="3:9" ht="13.8">
      <c r="C538" s="525"/>
      <c r="D538" s="526" t="str">
        <f>IF(ISERROR(VLOOKUP(C538,'[3]Capacidad Financiera'!$B$12:$X$62720,2,0)),"",VLOOKUP(C538,'[3]Capacidad Financiera'!$B$12:$X$3580,2,0))</f>
        <v/>
      </c>
      <c r="E538" s="527" t="str">
        <f>IF(ISERROR(VLOOKUP(C538,'[3]Capacidad Financiera'!$B$12:$X$62720,3,0)),"",VLOOKUP(C538,'[3]Capacidad Financiera'!$B$12:$X$62720,3,0))</f>
        <v/>
      </c>
      <c r="F538" s="528"/>
      <c r="G538" s="528" t="str">
        <f>IF(OR(D538="",E538="",F538=""),"",IF(C539="",IF(C538&lt;&gt;"",IF(ISERROR(VLOOKUP($A$10,[3]POA!$A$2:$D$25,2,0)),"",VLOOKUP($A$10,[3]POA!$A$2:$D$25,2,0)),""),""))</f>
        <v/>
      </c>
      <c r="H538" s="529" t="str">
        <f>IF(OR(D538="",E538="",F538=""),"",IF(C539="",IF(C538&lt;&gt;"",F538/G538,""),""))</f>
        <v/>
      </c>
      <c r="I538" s="530" t="str">
        <f>IF(C539="",IF(F538="","",IF(AND(H538&gt;0,H538&lt;=Experiencia1),[3]Puntajes!$D$4,IF(AND(H538&gt;Experiencia1,H538&lt;=Experiencia2),[3]Puntajes!$D$5,IF(AND(H538&gt;Experiencia2,H538&lt;=Experiencia3),[3]Puntajes!$D$6,IF(H538&gt;Experiencia3,[3]Puntajes!$D$7,0))))),"")</f>
        <v/>
      </c>
    </row>
    <row r="539" spans="3:9" ht="13.8">
      <c r="C539" s="518"/>
      <c r="D539" s="517" t="str">
        <f>IF(ISERROR(VLOOKUP(C539,'[3]Capacidad Financiera'!$B$12:$X$62720,2,0)),"",VLOOKUP(C539,'[3]Capacidad Financiera'!$B$12:$X$3580,2,0))</f>
        <v/>
      </c>
      <c r="E539" s="519" t="str">
        <f>IF(ISERROR(VLOOKUP(C539,'[3]Capacidad Financiera'!$B$12:$X$62720,3,0)),"",VLOOKUP(C539,'[3]Capacidad Financiera'!$B$12:$X$62720,3,0))</f>
        <v/>
      </c>
      <c r="F539" s="516"/>
      <c r="G539" s="516" t="str">
        <f>IF(OR(D539="",E539="",F539=""),"",IF(C539&lt;&gt;"",IF(ISERROR(VLOOKUP($A$10,[3]POA!$A$2:$D$25,2,0)),"",VLOOKUP($A$10,[3]POA!$A$2:$D$25,2,0)),""))</f>
        <v/>
      </c>
      <c r="H539" s="520" t="str">
        <f>IF(OR(D539="",E539="",F539=""),"",IF(C539&lt;&gt;"",F539/(G539*E539),""))</f>
        <v/>
      </c>
      <c r="I539" s="498" t="str">
        <f>IF(OR(D539="",E539="",F539=""),"",IF(AND(H539&gt;0,H539&lt;=Experiencia1),[3]Puntajes!$D$4,IF(AND(H539&gt;Experiencia1,H539&lt;=Experiencia2),[3]Puntajes!$D$5,IF(AND(H539&gt;Experiencia2,H539&lt;=Experiencia3),[3]Puntajes!$D$6,IF(H539&gt;Experiencia3,[3]Puntajes!$D$7,0)))))</f>
        <v/>
      </c>
    </row>
    <row r="540" spans="3:9" ht="13.8">
      <c r="C540" s="518"/>
      <c r="D540" s="517" t="str">
        <f>IF(ISERROR(VLOOKUP(C540,'[3]Capacidad Financiera'!$B$12:$X$62720,2,0)),"",VLOOKUP(C540,'[3]Capacidad Financiera'!$B$12:$X$3580,2,0))</f>
        <v/>
      </c>
      <c r="E540" s="519" t="str">
        <f>IF(ISERROR(VLOOKUP(C540,'[3]Capacidad Financiera'!$B$12:$X$62720,3,0)),"",VLOOKUP(C540,'[3]Capacidad Financiera'!$B$12:$X$62720,3,0))</f>
        <v/>
      </c>
      <c r="F540" s="516"/>
      <c r="G540" s="516" t="str">
        <f>IF(OR(D540="",E540="",F540=""),"",IF(C540&lt;&gt;"",IF(ISERROR(VLOOKUP($A$10,[3]POA!$A$2:$D$25,2,0)),"",VLOOKUP($A$10,[3]POA!$A$2:$D$25,2,0)),""))</f>
        <v/>
      </c>
      <c r="H540" s="520" t="str">
        <f t="shared" ref="H540:H548" si="44">IF(OR(D540="",E540="",F540=""),"",IF(C540&lt;&gt;"",F540/(G540*E540),""))</f>
        <v/>
      </c>
      <c r="I540" s="498" t="str">
        <f>IF(OR(D540="",E540="",F540=""),"",IF(AND(H540&gt;0,H540&lt;=Experiencia1),[3]Puntajes!$D$4,IF(AND(H540&gt;Experiencia1,H540&lt;=Experiencia2),[3]Puntajes!$D$5,IF(AND(H540&gt;Experiencia2,H540&lt;=Experiencia3),[3]Puntajes!$D$6,IF(H540&gt;Experiencia3,[3]Puntajes!$D$7,0)))))</f>
        <v/>
      </c>
    </row>
    <row r="541" spans="3:9" ht="13.8">
      <c r="C541" s="518"/>
      <c r="D541" s="517" t="str">
        <f>IF(ISERROR(VLOOKUP(C541,'[3]Capacidad Financiera'!$B$12:$X$62720,2,0)),"",VLOOKUP(C541,'[3]Capacidad Financiera'!$B$12:$X$3580,2,0))</f>
        <v/>
      </c>
      <c r="E541" s="519" t="str">
        <f>IF(ISERROR(VLOOKUP(C541,'[3]Capacidad Financiera'!$B$12:$X$62720,3,0)),"",VLOOKUP(C541,'[3]Capacidad Financiera'!$B$12:$X$62720,3,0))</f>
        <v/>
      </c>
      <c r="F541" s="516"/>
      <c r="G541" s="516" t="str">
        <f>IF(OR(D541="",E541="",F541=""),"",IF(C541&lt;&gt;"",IF(ISERROR(VLOOKUP($A$10,[3]POA!$A$2:$D$25,2,0)),"",VLOOKUP($A$10,[3]POA!$A$2:$D$25,2,0)),""))</f>
        <v/>
      </c>
      <c r="H541" s="520" t="str">
        <f t="shared" si="44"/>
        <v/>
      </c>
      <c r="I541" s="498" t="str">
        <f>IF(OR(D541="",E541="",F541=""),"",IF(AND(H541&gt;0,H541&lt;=Experiencia1),[3]Puntajes!$D$4,IF(AND(H541&gt;Experiencia1,H541&lt;=Experiencia2),[3]Puntajes!$D$5,IF(AND(H541&gt;Experiencia2,H541&lt;=Experiencia3),[3]Puntajes!$D$6,IF(H541&gt;Experiencia3,[3]Puntajes!$D$7,0)))))</f>
        <v/>
      </c>
    </row>
    <row r="542" spans="3:9" ht="13.8">
      <c r="C542" s="518"/>
      <c r="D542" s="517" t="str">
        <f>IF(ISERROR(VLOOKUP(C542,'[3]Capacidad Financiera'!$B$12:$X$62720,2,0)),"",VLOOKUP(C542,'[3]Capacidad Financiera'!$B$12:$X$3580,2,0))</f>
        <v/>
      </c>
      <c r="E542" s="519" t="str">
        <f>IF(ISERROR(VLOOKUP(C542,'[3]Capacidad Financiera'!$B$12:$X$62720,3,0)),"",VLOOKUP(C542,'[3]Capacidad Financiera'!$B$12:$X$62720,3,0))</f>
        <v/>
      </c>
      <c r="F542" s="516"/>
      <c r="G542" s="516" t="str">
        <f>IF(OR(D542="",E542="",F542=""),"",IF(C542&lt;&gt;"",IF(ISERROR(VLOOKUP($A$10,[3]POA!$A$2:$D$25,2,0)),"",VLOOKUP($A$10,[3]POA!$A$2:$D$25,2,0)),""))</f>
        <v/>
      </c>
      <c r="H542" s="520" t="str">
        <f t="shared" si="44"/>
        <v/>
      </c>
      <c r="I542" s="498" t="str">
        <f>IF(OR(D542="",E542="",F542=""),"",IF(AND(H542&gt;0,H542&lt;=Experiencia1),[3]Puntajes!$D$4,IF(AND(H542&gt;Experiencia1,H542&lt;=Experiencia2),[3]Puntajes!$D$5,IF(AND(H542&gt;Experiencia2,H542&lt;=Experiencia3),[3]Puntajes!$D$6,IF(H542&gt;Experiencia3,[3]Puntajes!$D$7,0)))))</f>
        <v/>
      </c>
    </row>
    <row r="543" spans="3:9" ht="13.8">
      <c r="C543" s="518"/>
      <c r="D543" s="517" t="str">
        <f>IF(ISERROR(VLOOKUP(C543,'[3]Capacidad Financiera'!$B$12:$X$62720,2,0)),"",VLOOKUP(C543,'[3]Capacidad Financiera'!$B$12:$X$3580,2,0))</f>
        <v/>
      </c>
      <c r="E543" s="519" t="str">
        <f>IF(ISERROR(VLOOKUP(C543,'[3]Capacidad Financiera'!$B$12:$X$62720,3,0)),"",VLOOKUP(C543,'[3]Capacidad Financiera'!$B$12:$X$62720,3,0))</f>
        <v/>
      </c>
      <c r="F543" s="516"/>
      <c r="G543" s="516" t="str">
        <f>IF(OR(D543="",E543="",F543=""),"",IF(C543&lt;&gt;"",IF(ISERROR(VLOOKUP($A$10,[3]POA!$A$2:$D$25,2,0)),"",VLOOKUP($A$10,[3]POA!$A$2:$D$25,2,0)),""))</f>
        <v/>
      </c>
      <c r="H543" s="520" t="str">
        <f t="shared" si="44"/>
        <v/>
      </c>
      <c r="I543" s="498" t="str">
        <f>IF(OR(D543="",E543="",F543=""),"",IF(AND(H543&gt;0,H543&lt;=Experiencia1),[3]Puntajes!$D$4,IF(AND(H543&gt;Experiencia1,H543&lt;=Experiencia2),[3]Puntajes!$D$5,IF(AND(H543&gt;Experiencia2,H543&lt;=Experiencia3),[3]Puntajes!$D$6,IF(H543&gt;Experiencia3,[3]Puntajes!$D$7,0)))))</f>
        <v/>
      </c>
    </row>
    <row r="544" spans="3:9" ht="13.8">
      <c r="C544" s="518"/>
      <c r="D544" s="517" t="str">
        <f>IF(ISERROR(VLOOKUP(C544,'[3]Capacidad Financiera'!$B$12:$X$62720,2,0)),"",VLOOKUP(C544,'[3]Capacidad Financiera'!$B$12:$X$3580,2,0))</f>
        <v/>
      </c>
      <c r="E544" s="519" t="str">
        <f>IF(ISERROR(VLOOKUP(C544,'[3]Capacidad Financiera'!$B$12:$X$62720,3,0)),"",VLOOKUP(C544,'[3]Capacidad Financiera'!$B$12:$X$62720,3,0))</f>
        <v/>
      </c>
      <c r="F544" s="516"/>
      <c r="G544" s="516" t="str">
        <f>IF(OR(D544="",E544="",F544=""),"",IF(C544&lt;&gt;"",IF(ISERROR(VLOOKUP($A$10,[3]POA!$A$2:$D$25,2,0)),"",VLOOKUP($A$10,[3]POA!$A$2:$D$25,2,0)),""))</f>
        <v/>
      </c>
      <c r="H544" s="520" t="str">
        <f t="shared" si="44"/>
        <v/>
      </c>
      <c r="I544" s="498" t="str">
        <f>IF(OR(D544="",E544="",F544=""),"",IF(AND(H544&gt;0,H544&lt;=Experiencia1),[3]Puntajes!$D$4,IF(AND(H544&gt;Experiencia1,H544&lt;=Experiencia2),[3]Puntajes!$D$5,IF(AND(H544&gt;Experiencia2,H544&lt;=Experiencia3),[3]Puntajes!$D$6,IF(H544&gt;Experiencia3,[3]Puntajes!$D$7,0)))))</f>
        <v/>
      </c>
    </row>
    <row r="545" spans="3:9" ht="13.8">
      <c r="C545" s="518"/>
      <c r="D545" s="517" t="str">
        <f>IF(ISERROR(VLOOKUP(C545,'[3]Capacidad Financiera'!$B$12:$X$62720,2,0)),"",VLOOKUP(C545,'[3]Capacidad Financiera'!$B$12:$X$3580,2,0))</f>
        <v/>
      </c>
      <c r="E545" s="519" t="str">
        <f>IF(ISERROR(VLOOKUP(C545,'[3]Capacidad Financiera'!$B$12:$X$62720,3,0)),"",VLOOKUP(C545,'[3]Capacidad Financiera'!$B$12:$X$62720,3,0))</f>
        <v/>
      </c>
      <c r="F545" s="516"/>
      <c r="G545" s="516" t="str">
        <f>IF(OR(D545="",E545="",F545=""),"",IF(C545&lt;&gt;"",IF(ISERROR(VLOOKUP($A$10,[3]POA!$A$2:$D$25,2,0)),"",VLOOKUP($A$10,[3]POA!$A$2:$D$25,2,0)),""))</f>
        <v/>
      </c>
      <c r="H545" s="520" t="str">
        <f t="shared" si="44"/>
        <v/>
      </c>
      <c r="I545" s="498" t="str">
        <f>IF(OR(D545="",E545="",F545=""),"",IF(AND(H545&gt;0,H545&lt;=Experiencia1),[3]Puntajes!$D$4,IF(AND(H545&gt;Experiencia1,H545&lt;=Experiencia2),[3]Puntajes!$D$5,IF(AND(H545&gt;Experiencia2,H545&lt;=Experiencia3),[3]Puntajes!$D$6,IF(H545&gt;Experiencia3,[3]Puntajes!$D$7,0)))))</f>
        <v/>
      </c>
    </row>
    <row r="546" spans="3:9" ht="13.8">
      <c r="C546" s="518"/>
      <c r="D546" s="517" t="str">
        <f>IF(ISERROR(VLOOKUP(C546,'[3]Capacidad Financiera'!$B$12:$X$62720,2,0)),"",VLOOKUP(C546,'[3]Capacidad Financiera'!$B$12:$X$3580,2,0))</f>
        <v/>
      </c>
      <c r="E546" s="519" t="str">
        <f>IF(ISERROR(VLOOKUP(C546,'[3]Capacidad Financiera'!$B$12:$X$62720,3,0)),"",VLOOKUP(C546,'[3]Capacidad Financiera'!$B$12:$X$62720,3,0))</f>
        <v/>
      </c>
      <c r="F546" s="516"/>
      <c r="G546" s="516" t="str">
        <f>IF(OR(D546="",E546="",F546=""),"",IF(C546&lt;&gt;"",IF(ISERROR(VLOOKUP($A$10,[3]POA!$A$2:$D$25,2,0)),"",VLOOKUP($A$10,[3]POA!$A$2:$D$25,2,0)),""))</f>
        <v/>
      </c>
      <c r="H546" s="520" t="str">
        <f t="shared" si="44"/>
        <v/>
      </c>
      <c r="I546" s="498" t="str">
        <f>IF(OR(D546="",E546="",F546=""),"",IF(AND(H546&gt;0,H546&lt;=Experiencia1),[3]Puntajes!$D$4,IF(AND(H546&gt;Experiencia1,H546&lt;=Experiencia2),[3]Puntajes!$D$5,IF(AND(H546&gt;Experiencia2,H546&lt;=Experiencia3),[3]Puntajes!$D$6,IF(H546&gt;Experiencia3,[3]Puntajes!$D$7,0)))))</f>
        <v/>
      </c>
    </row>
    <row r="547" spans="3:9" ht="13.8">
      <c r="C547" s="518"/>
      <c r="D547" s="517" t="str">
        <f>IF(ISERROR(VLOOKUP(C547,'[3]Capacidad Financiera'!$B$12:$X$62720,2,0)),"",VLOOKUP(C547,'[3]Capacidad Financiera'!$B$12:$X$3580,2,0))</f>
        <v/>
      </c>
      <c r="E547" s="519" t="str">
        <f>IF(ISERROR(VLOOKUP(C547,'[3]Capacidad Financiera'!$B$12:$X$62720,3,0)),"",VLOOKUP(C547,'[3]Capacidad Financiera'!$B$12:$X$62720,3,0))</f>
        <v/>
      </c>
      <c r="F547" s="516"/>
      <c r="G547" s="516" t="str">
        <f>IF(OR(D547="",E547="",F547=""),"",IF(C547&lt;&gt;"",IF(ISERROR(VLOOKUP($A$10,[3]POA!$A$2:$D$25,2,0)),"",VLOOKUP($A$10,[3]POA!$A$2:$D$25,2,0)),""))</f>
        <v/>
      </c>
      <c r="H547" s="520" t="str">
        <f t="shared" si="44"/>
        <v/>
      </c>
      <c r="I547" s="498" t="str">
        <f>IF(OR(D547="",E547="",F547=""),"",IF(AND(H547&gt;0,H547&lt;=Experiencia1),[3]Puntajes!$D$4,IF(AND(H547&gt;Experiencia1,H547&lt;=Experiencia2),[3]Puntajes!$D$5,IF(AND(H547&gt;Experiencia2,H547&lt;=Experiencia3),[3]Puntajes!$D$6,IF(H547&gt;Experiencia3,[3]Puntajes!$D$7,0)))))</f>
        <v/>
      </c>
    </row>
    <row r="548" spans="3:9" ht="14.4" thickBot="1">
      <c r="C548" s="521"/>
      <c r="D548" s="522" t="str">
        <f>IF(ISERROR(VLOOKUP(C548,'[3]Capacidad Financiera'!$B$12:$X$62720,2,0)),"",VLOOKUP(C548,'[3]Capacidad Financiera'!$B$12:$X$3580,2,0))</f>
        <v/>
      </c>
      <c r="E548" s="523" t="str">
        <f>IF(ISERROR(VLOOKUP(C548,'[3]Capacidad Financiera'!$B$12:$X$62720,3,0)),"",VLOOKUP(C548,'[3]Capacidad Financiera'!$B$12:$X$62720,3,0))</f>
        <v/>
      </c>
      <c r="F548" s="531"/>
      <c r="G548" s="531" t="str">
        <f>IF(OR(D548="",E548="",F548=""),"",IF(C548&lt;&gt;"",IF(ISERROR(VLOOKUP($A$10,[3]POA!$A$2:$D$25,2,0)),"",VLOOKUP($A$10,[3]POA!$A$2:$D$25,2,0)),""))</f>
        <v/>
      </c>
      <c r="H548" s="524" t="str">
        <f t="shared" si="44"/>
        <v/>
      </c>
      <c r="I548" s="502" t="str">
        <f>IF(OR(D548="",E548="",F548=""),"",IF(AND(H548&gt;0,H548&lt;=Experiencia1),[3]Puntajes!$D$4,IF(AND(H548&gt;Experiencia1,H548&lt;=Experiencia2),[3]Puntajes!$D$5,IF(AND(H548&gt;Experiencia2,H548&lt;=Experiencia3),[3]Puntajes!$D$6,IF(H548&gt;Experiencia3,[3]Puntajes!$D$7,0)))))</f>
        <v/>
      </c>
    </row>
    <row r="549" spans="3:9" ht="13.8">
      <c r="C549" s="525"/>
      <c r="D549" s="526" t="str">
        <f>IF(ISERROR(VLOOKUP(C549,'[3]Capacidad Financiera'!$B$12:$X$62720,2,0)),"",VLOOKUP(C549,'[3]Capacidad Financiera'!$B$12:$X$3580,2,0))</f>
        <v/>
      </c>
      <c r="E549" s="527" t="str">
        <f>IF(ISERROR(VLOOKUP(C549,'[3]Capacidad Financiera'!$B$12:$X$62720,3,0)),"",VLOOKUP(C549,'[3]Capacidad Financiera'!$B$12:$X$62720,3,0))</f>
        <v/>
      </c>
      <c r="F549" s="528"/>
      <c r="G549" s="528" t="str">
        <f>IF(OR(D549="",E549="",F549=""),"",IF(C550="",IF(C549&lt;&gt;"",IF(ISERROR(VLOOKUP($A$10,[3]POA!$A$2:$D$25,2,0)),"",VLOOKUP($A$10,[3]POA!$A$2:$D$25,2,0)),""),""))</f>
        <v/>
      </c>
      <c r="H549" s="529" t="str">
        <f>IF(OR(D549="",E549="",F549=""),"",IF(C550="",IF(C549&lt;&gt;"",F549/G549,""),""))</f>
        <v/>
      </c>
      <c r="I549" s="530" t="str">
        <f>IF(C550="",IF(F549="","",IF(AND(H549&gt;0,H549&lt;=Experiencia1),[3]Puntajes!$D$4,IF(AND(H549&gt;Experiencia1,H549&lt;=Experiencia2),[3]Puntajes!$D$5,IF(AND(H549&gt;Experiencia2,H549&lt;=Experiencia3),[3]Puntajes!$D$6,IF(H549&gt;Experiencia3,[3]Puntajes!$D$7,0))))),"")</f>
        <v/>
      </c>
    </row>
    <row r="550" spans="3:9" ht="13.8">
      <c r="C550" s="518"/>
      <c r="D550" s="517" t="str">
        <f>IF(ISERROR(VLOOKUP(C550,'[3]Capacidad Financiera'!$B$12:$X$62720,2,0)),"",VLOOKUP(C550,'[3]Capacidad Financiera'!$B$12:$X$3580,2,0))</f>
        <v/>
      </c>
      <c r="E550" s="519" t="str">
        <f>IF(ISERROR(VLOOKUP(C550,'[3]Capacidad Financiera'!$B$12:$X$62720,3,0)),"",VLOOKUP(C550,'[3]Capacidad Financiera'!$B$12:$X$62720,3,0))</f>
        <v/>
      </c>
      <c r="F550" s="516"/>
      <c r="G550" s="516" t="str">
        <f>IF(OR(D550="",E550="",F550=""),"",IF(C550&lt;&gt;"",IF(ISERROR(VLOOKUP($A$10,[3]POA!$A$2:$D$25,2,0)),"",VLOOKUP($A$10,[3]POA!$A$2:$D$25,2,0)),""))</f>
        <v/>
      </c>
      <c r="H550" s="520" t="str">
        <f>IF(OR(D550="",E550="",F550=""),"",IF(C550&lt;&gt;"",F550/(G550*E550),""))</f>
        <v/>
      </c>
      <c r="I550" s="498" t="str">
        <f>IF(OR(D550="",E550="",F550=""),"",IF(AND(H550&gt;0,H550&lt;=Experiencia1),[3]Puntajes!$D$4,IF(AND(H550&gt;Experiencia1,H550&lt;=Experiencia2),[3]Puntajes!$D$5,IF(AND(H550&gt;Experiencia2,H550&lt;=Experiencia3),[3]Puntajes!$D$6,IF(H550&gt;Experiencia3,[3]Puntajes!$D$7,0)))))</f>
        <v/>
      </c>
    </row>
    <row r="551" spans="3:9" ht="13.8">
      <c r="C551" s="518"/>
      <c r="D551" s="517" t="str">
        <f>IF(ISERROR(VLOOKUP(C551,'[3]Capacidad Financiera'!$B$12:$X$62720,2,0)),"",VLOOKUP(C551,'[3]Capacidad Financiera'!$B$12:$X$3580,2,0))</f>
        <v/>
      </c>
      <c r="E551" s="519" t="str">
        <f>IF(ISERROR(VLOOKUP(C551,'[3]Capacidad Financiera'!$B$12:$X$62720,3,0)),"",VLOOKUP(C551,'[3]Capacidad Financiera'!$B$12:$X$62720,3,0))</f>
        <v/>
      </c>
      <c r="F551" s="516"/>
      <c r="G551" s="516" t="str">
        <f>IF(OR(D551="",E551="",F551=""),"",IF(C551&lt;&gt;"",IF(ISERROR(VLOOKUP($A$10,[3]POA!$A$2:$D$25,2,0)),"",VLOOKUP($A$10,[3]POA!$A$2:$D$25,2,0)),""))</f>
        <v/>
      </c>
      <c r="H551" s="520" t="str">
        <f t="shared" ref="H551:H559" si="45">IF(OR(D551="",E551="",F551=""),"",IF(C551&lt;&gt;"",F551/(G551*E551),""))</f>
        <v/>
      </c>
      <c r="I551" s="498" t="str">
        <f>IF(OR(D551="",E551="",F551=""),"",IF(AND(H551&gt;0,H551&lt;=Experiencia1),[3]Puntajes!$D$4,IF(AND(H551&gt;Experiencia1,H551&lt;=Experiencia2),[3]Puntajes!$D$5,IF(AND(H551&gt;Experiencia2,H551&lt;=Experiencia3),[3]Puntajes!$D$6,IF(H551&gt;Experiencia3,[3]Puntajes!$D$7,0)))))</f>
        <v/>
      </c>
    </row>
    <row r="552" spans="3:9" ht="13.8">
      <c r="C552" s="518"/>
      <c r="D552" s="517" t="str">
        <f>IF(ISERROR(VLOOKUP(C552,'[3]Capacidad Financiera'!$B$12:$X$62720,2,0)),"",VLOOKUP(C552,'[3]Capacidad Financiera'!$B$12:$X$3580,2,0))</f>
        <v/>
      </c>
      <c r="E552" s="519" t="str">
        <f>IF(ISERROR(VLOOKUP(C552,'[3]Capacidad Financiera'!$B$12:$X$62720,3,0)),"",VLOOKUP(C552,'[3]Capacidad Financiera'!$B$12:$X$62720,3,0))</f>
        <v/>
      </c>
      <c r="F552" s="516"/>
      <c r="G552" s="516" t="str">
        <f>IF(OR(D552="",E552="",F552=""),"",IF(C552&lt;&gt;"",IF(ISERROR(VLOOKUP($A$10,[3]POA!$A$2:$D$25,2,0)),"",VLOOKUP($A$10,[3]POA!$A$2:$D$25,2,0)),""))</f>
        <v/>
      </c>
      <c r="H552" s="520" t="str">
        <f t="shared" si="45"/>
        <v/>
      </c>
      <c r="I552" s="498" t="str">
        <f>IF(OR(D552="",E552="",F552=""),"",IF(AND(H552&gt;0,H552&lt;=Experiencia1),[3]Puntajes!$D$4,IF(AND(H552&gt;Experiencia1,H552&lt;=Experiencia2),[3]Puntajes!$D$5,IF(AND(H552&gt;Experiencia2,H552&lt;=Experiencia3),[3]Puntajes!$D$6,IF(H552&gt;Experiencia3,[3]Puntajes!$D$7,0)))))</f>
        <v/>
      </c>
    </row>
    <row r="553" spans="3:9" ht="13.8">
      <c r="C553" s="518"/>
      <c r="D553" s="517" t="str">
        <f>IF(ISERROR(VLOOKUP(C553,'[3]Capacidad Financiera'!$B$12:$X$62720,2,0)),"",VLOOKUP(C553,'[3]Capacidad Financiera'!$B$12:$X$3580,2,0))</f>
        <v/>
      </c>
      <c r="E553" s="519" t="str">
        <f>IF(ISERROR(VLOOKUP(C553,'[3]Capacidad Financiera'!$B$12:$X$62720,3,0)),"",VLOOKUP(C553,'[3]Capacidad Financiera'!$B$12:$X$62720,3,0))</f>
        <v/>
      </c>
      <c r="F553" s="516"/>
      <c r="G553" s="516" t="str">
        <f>IF(OR(D553="",E553="",F553=""),"",IF(C553&lt;&gt;"",IF(ISERROR(VLOOKUP($A$10,[3]POA!$A$2:$D$25,2,0)),"",VLOOKUP($A$10,[3]POA!$A$2:$D$25,2,0)),""))</f>
        <v/>
      </c>
      <c r="H553" s="520" t="str">
        <f t="shared" si="45"/>
        <v/>
      </c>
      <c r="I553" s="498" t="str">
        <f>IF(OR(D553="",E553="",F553=""),"",IF(AND(H553&gt;0,H553&lt;=Experiencia1),[3]Puntajes!$D$4,IF(AND(H553&gt;Experiencia1,H553&lt;=Experiencia2),[3]Puntajes!$D$5,IF(AND(H553&gt;Experiencia2,H553&lt;=Experiencia3),[3]Puntajes!$D$6,IF(H553&gt;Experiencia3,[3]Puntajes!$D$7,0)))))</f>
        <v/>
      </c>
    </row>
    <row r="554" spans="3:9" ht="13.8">
      <c r="C554" s="518"/>
      <c r="D554" s="517" t="str">
        <f>IF(ISERROR(VLOOKUP(C554,'[3]Capacidad Financiera'!$B$12:$X$62720,2,0)),"",VLOOKUP(C554,'[3]Capacidad Financiera'!$B$12:$X$3580,2,0))</f>
        <v/>
      </c>
      <c r="E554" s="519" t="str">
        <f>IF(ISERROR(VLOOKUP(C554,'[3]Capacidad Financiera'!$B$12:$X$62720,3,0)),"",VLOOKUP(C554,'[3]Capacidad Financiera'!$B$12:$X$62720,3,0))</f>
        <v/>
      </c>
      <c r="F554" s="516"/>
      <c r="G554" s="516" t="str">
        <f>IF(OR(D554="",E554="",F554=""),"",IF(C554&lt;&gt;"",IF(ISERROR(VLOOKUP($A$10,[3]POA!$A$2:$D$25,2,0)),"",VLOOKUP($A$10,[3]POA!$A$2:$D$25,2,0)),""))</f>
        <v/>
      </c>
      <c r="H554" s="520" t="str">
        <f t="shared" si="45"/>
        <v/>
      </c>
      <c r="I554" s="498" t="str">
        <f>IF(OR(D554="",E554="",F554=""),"",IF(AND(H554&gt;0,H554&lt;=Experiencia1),[3]Puntajes!$D$4,IF(AND(H554&gt;Experiencia1,H554&lt;=Experiencia2),[3]Puntajes!$D$5,IF(AND(H554&gt;Experiencia2,H554&lt;=Experiencia3),[3]Puntajes!$D$6,IF(H554&gt;Experiencia3,[3]Puntajes!$D$7,0)))))</f>
        <v/>
      </c>
    </row>
    <row r="555" spans="3:9" ht="13.8">
      <c r="C555" s="518"/>
      <c r="D555" s="517" t="str">
        <f>IF(ISERROR(VLOOKUP(C555,'[3]Capacidad Financiera'!$B$12:$X$62720,2,0)),"",VLOOKUP(C555,'[3]Capacidad Financiera'!$B$12:$X$3580,2,0))</f>
        <v/>
      </c>
      <c r="E555" s="519" t="str">
        <f>IF(ISERROR(VLOOKUP(C555,'[3]Capacidad Financiera'!$B$12:$X$62720,3,0)),"",VLOOKUP(C555,'[3]Capacidad Financiera'!$B$12:$X$62720,3,0))</f>
        <v/>
      </c>
      <c r="F555" s="516"/>
      <c r="G555" s="516" t="str">
        <f>IF(OR(D555="",E555="",F555=""),"",IF(C555&lt;&gt;"",IF(ISERROR(VLOOKUP($A$10,[3]POA!$A$2:$D$25,2,0)),"",VLOOKUP($A$10,[3]POA!$A$2:$D$25,2,0)),""))</f>
        <v/>
      </c>
      <c r="H555" s="520" t="str">
        <f t="shared" si="45"/>
        <v/>
      </c>
      <c r="I555" s="498" t="str">
        <f>IF(OR(D555="",E555="",F555=""),"",IF(AND(H555&gt;0,H555&lt;=Experiencia1),[3]Puntajes!$D$4,IF(AND(H555&gt;Experiencia1,H555&lt;=Experiencia2),[3]Puntajes!$D$5,IF(AND(H555&gt;Experiencia2,H555&lt;=Experiencia3),[3]Puntajes!$D$6,IF(H555&gt;Experiencia3,[3]Puntajes!$D$7,0)))))</f>
        <v/>
      </c>
    </row>
    <row r="556" spans="3:9" ht="13.8">
      <c r="C556" s="518"/>
      <c r="D556" s="517" t="str">
        <f>IF(ISERROR(VLOOKUP(C556,'[3]Capacidad Financiera'!$B$12:$X$62720,2,0)),"",VLOOKUP(C556,'[3]Capacidad Financiera'!$B$12:$X$3580,2,0))</f>
        <v/>
      </c>
      <c r="E556" s="519" t="str">
        <f>IF(ISERROR(VLOOKUP(C556,'[3]Capacidad Financiera'!$B$12:$X$62720,3,0)),"",VLOOKUP(C556,'[3]Capacidad Financiera'!$B$12:$X$62720,3,0))</f>
        <v/>
      </c>
      <c r="F556" s="516"/>
      <c r="G556" s="516" t="str">
        <f>IF(OR(D556="",E556="",F556=""),"",IF(C556&lt;&gt;"",IF(ISERROR(VLOOKUP($A$10,[3]POA!$A$2:$D$25,2,0)),"",VLOOKUP($A$10,[3]POA!$A$2:$D$25,2,0)),""))</f>
        <v/>
      </c>
      <c r="H556" s="520" t="str">
        <f t="shared" si="45"/>
        <v/>
      </c>
      <c r="I556" s="498" t="str">
        <f>IF(OR(D556="",E556="",F556=""),"",IF(AND(H556&gt;0,H556&lt;=Experiencia1),[3]Puntajes!$D$4,IF(AND(H556&gt;Experiencia1,H556&lt;=Experiencia2),[3]Puntajes!$D$5,IF(AND(H556&gt;Experiencia2,H556&lt;=Experiencia3),[3]Puntajes!$D$6,IF(H556&gt;Experiencia3,[3]Puntajes!$D$7,0)))))</f>
        <v/>
      </c>
    </row>
    <row r="557" spans="3:9" ht="13.8">
      <c r="C557" s="518"/>
      <c r="D557" s="517" t="str">
        <f>IF(ISERROR(VLOOKUP(C557,'[3]Capacidad Financiera'!$B$12:$X$62720,2,0)),"",VLOOKUP(C557,'[3]Capacidad Financiera'!$B$12:$X$3580,2,0))</f>
        <v/>
      </c>
      <c r="E557" s="519" t="str">
        <f>IF(ISERROR(VLOOKUP(C557,'[3]Capacidad Financiera'!$B$12:$X$62720,3,0)),"",VLOOKUP(C557,'[3]Capacidad Financiera'!$B$12:$X$62720,3,0))</f>
        <v/>
      </c>
      <c r="F557" s="516"/>
      <c r="G557" s="516" t="str">
        <f>IF(OR(D557="",E557="",F557=""),"",IF(C557&lt;&gt;"",IF(ISERROR(VLOOKUP($A$10,[3]POA!$A$2:$D$25,2,0)),"",VLOOKUP($A$10,[3]POA!$A$2:$D$25,2,0)),""))</f>
        <v/>
      </c>
      <c r="H557" s="520" t="str">
        <f t="shared" si="45"/>
        <v/>
      </c>
      <c r="I557" s="498" t="str">
        <f>IF(OR(D557="",E557="",F557=""),"",IF(AND(H557&gt;0,H557&lt;=Experiencia1),[3]Puntajes!$D$4,IF(AND(H557&gt;Experiencia1,H557&lt;=Experiencia2),[3]Puntajes!$D$5,IF(AND(H557&gt;Experiencia2,H557&lt;=Experiencia3),[3]Puntajes!$D$6,IF(H557&gt;Experiencia3,[3]Puntajes!$D$7,0)))))</f>
        <v/>
      </c>
    </row>
    <row r="558" spans="3:9" ht="13.8">
      <c r="C558" s="518"/>
      <c r="D558" s="517" t="str">
        <f>IF(ISERROR(VLOOKUP(C558,'[3]Capacidad Financiera'!$B$12:$X$62720,2,0)),"",VLOOKUP(C558,'[3]Capacidad Financiera'!$B$12:$X$3580,2,0))</f>
        <v/>
      </c>
      <c r="E558" s="519" t="str">
        <f>IF(ISERROR(VLOOKUP(C558,'[3]Capacidad Financiera'!$B$12:$X$62720,3,0)),"",VLOOKUP(C558,'[3]Capacidad Financiera'!$B$12:$X$62720,3,0))</f>
        <v/>
      </c>
      <c r="F558" s="516"/>
      <c r="G558" s="516" t="str">
        <f>IF(OR(D558="",E558="",F558=""),"",IF(C558&lt;&gt;"",IF(ISERROR(VLOOKUP($A$10,[3]POA!$A$2:$D$25,2,0)),"",VLOOKUP($A$10,[3]POA!$A$2:$D$25,2,0)),""))</f>
        <v/>
      </c>
      <c r="H558" s="520" t="str">
        <f t="shared" si="45"/>
        <v/>
      </c>
      <c r="I558" s="498" t="str">
        <f>IF(OR(D558="",E558="",F558=""),"",IF(AND(H558&gt;0,H558&lt;=Experiencia1),[3]Puntajes!$D$4,IF(AND(H558&gt;Experiencia1,H558&lt;=Experiencia2),[3]Puntajes!$D$5,IF(AND(H558&gt;Experiencia2,H558&lt;=Experiencia3),[3]Puntajes!$D$6,IF(H558&gt;Experiencia3,[3]Puntajes!$D$7,0)))))</f>
        <v/>
      </c>
    </row>
    <row r="559" spans="3:9" ht="14.4" thickBot="1">
      <c r="C559" s="521"/>
      <c r="D559" s="522" t="str">
        <f>IF(ISERROR(VLOOKUP(C559,'[3]Capacidad Financiera'!$B$12:$X$62720,2,0)),"",VLOOKUP(C559,'[3]Capacidad Financiera'!$B$12:$X$3580,2,0))</f>
        <v/>
      </c>
      <c r="E559" s="523" t="str">
        <f>IF(ISERROR(VLOOKUP(C559,'[3]Capacidad Financiera'!$B$12:$X$62720,3,0)),"",VLOOKUP(C559,'[3]Capacidad Financiera'!$B$12:$X$62720,3,0))</f>
        <v/>
      </c>
      <c r="F559" s="531"/>
      <c r="G559" s="531" t="str">
        <f>IF(OR(D559="",E559="",F559=""),"",IF(C559&lt;&gt;"",IF(ISERROR(VLOOKUP($A$10,[3]POA!$A$2:$D$25,2,0)),"",VLOOKUP($A$10,[3]POA!$A$2:$D$25,2,0)),""))</f>
        <v/>
      </c>
      <c r="H559" s="524" t="str">
        <f t="shared" si="45"/>
        <v/>
      </c>
      <c r="I559" s="502" t="str">
        <f>IF(OR(D559="",E559="",F559=""),"",IF(AND(H559&gt;0,H559&lt;=Experiencia1),[3]Puntajes!$D$4,IF(AND(H559&gt;Experiencia1,H559&lt;=Experiencia2),[3]Puntajes!$D$5,IF(AND(H559&gt;Experiencia2,H559&lt;=Experiencia3),[3]Puntajes!$D$6,IF(H559&gt;Experiencia3,[3]Puntajes!$D$7,0)))))</f>
        <v/>
      </c>
    </row>
    <row r="560" spans="3:9" ht="13.8">
      <c r="C560" s="525"/>
      <c r="D560" s="526" t="str">
        <f>IF(ISERROR(VLOOKUP(C560,'[3]Capacidad Financiera'!$B$12:$X$62720,2,0)),"",VLOOKUP(C560,'[3]Capacidad Financiera'!$B$12:$X$3580,2,0))</f>
        <v/>
      </c>
      <c r="E560" s="527" t="str">
        <f>IF(ISERROR(VLOOKUP(C560,'[3]Capacidad Financiera'!$B$12:$X$62720,3,0)),"",VLOOKUP(C560,'[3]Capacidad Financiera'!$B$12:$X$62720,3,0))</f>
        <v/>
      </c>
      <c r="F560" s="528"/>
      <c r="G560" s="528" t="str">
        <f>IF(OR(D560="",E560="",F560=""),"",IF(C561="",IF(C560&lt;&gt;"",IF(ISERROR(VLOOKUP($A$10,[3]POA!$A$2:$D$25,2,0)),"",VLOOKUP($A$10,[3]POA!$A$2:$D$25,2,0)),""),""))</f>
        <v/>
      </c>
      <c r="H560" s="529" t="str">
        <f>IF(OR(D560="",E560="",F560=""),"",IF(C561="",IF(C560&lt;&gt;"",F560/G560,""),""))</f>
        <v/>
      </c>
      <c r="I560" s="530" t="str">
        <f>IF(C561="",IF(F560="","",IF(AND(H560&gt;0,H560&lt;=Experiencia1),[3]Puntajes!$D$4,IF(AND(H560&gt;Experiencia1,H560&lt;=Experiencia2),[3]Puntajes!$D$5,IF(AND(H560&gt;Experiencia2,H560&lt;=Experiencia3),[3]Puntajes!$D$6,IF(H560&gt;Experiencia3,[3]Puntajes!$D$7,0))))),"")</f>
        <v/>
      </c>
    </row>
    <row r="561" spans="3:9" ht="13.8">
      <c r="C561" s="518"/>
      <c r="D561" s="517" t="str">
        <f>IF(ISERROR(VLOOKUP(C561,'[3]Capacidad Financiera'!$B$12:$X$62720,2,0)),"",VLOOKUP(C561,'[3]Capacidad Financiera'!$B$12:$X$3580,2,0))</f>
        <v/>
      </c>
      <c r="E561" s="519" t="str">
        <f>IF(ISERROR(VLOOKUP(C561,'[3]Capacidad Financiera'!$B$12:$X$62720,3,0)),"",VLOOKUP(C561,'[3]Capacidad Financiera'!$B$12:$X$62720,3,0))</f>
        <v/>
      </c>
      <c r="F561" s="516"/>
      <c r="G561" s="516" t="str">
        <f>IF(OR(D561="",E561="",F561=""),"",IF(C561&lt;&gt;"",IF(ISERROR(VLOOKUP($A$10,[3]POA!$A$2:$D$25,2,0)),"",VLOOKUP($A$10,[3]POA!$A$2:$D$25,2,0)),""))</f>
        <v/>
      </c>
      <c r="H561" s="520" t="str">
        <f>IF(OR(D561="",E561="",F561=""),"",IF(C561&lt;&gt;"",F561/(G561*E561),""))</f>
        <v/>
      </c>
      <c r="I561" s="498" t="str">
        <f>IF(OR(D561="",E561="",F561=""),"",IF(AND(H561&gt;0,H561&lt;=Experiencia1),[3]Puntajes!$D$4,IF(AND(H561&gt;Experiencia1,H561&lt;=Experiencia2),[3]Puntajes!$D$5,IF(AND(H561&gt;Experiencia2,H561&lt;=Experiencia3),[3]Puntajes!$D$6,IF(H561&gt;Experiencia3,[3]Puntajes!$D$7,0)))))</f>
        <v/>
      </c>
    </row>
    <row r="562" spans="3:9" ht="13.8">
      <c r="C562" s="518"/>
      <c r="D562" s="517" t="str">
        <f>IF(ISERROR(VLOOKUP(C562,'[3]Capacidad Financiera'!$B$12:$X$62720,2,0)),"",VLOOKUP(C562,'[3]Capacidad Financiera'!$B$12:$X$3580,2,0))</f>
        <v/>
      </c>
      <c r="E562" s="519" t="str">
        <f>IF(ISERROR(VLOOKUP(C562,'[3]Capacidad Financiera'!$B$12:$X$62720,3,0)),"",VLOOKUP(C562,'[3]Capacidad Financiera'!$B$12:$X$62720,3,0))</f>
        <v/>
      </c>
      <c r="F562" s="516"/>
      <c r="G562" s="516" t="str">
        <f>IF(OR(D562="",E562="",F562=""),"",IF(C562&lt;&gt;"",IF(ISERROR(VLOOKUP($A$10,[3]POA!$A$2:$D$25,2,0)),"",VLOOKUP($A$10,[3]POA!$A$2:$D$25,2,0)),""))</f>
        <v/>
      </c>
      <c r="H562" s="520" t="str">
        <f t="shared" ref="H562:H570" si="46">IF(OR(D562="",E562="",F562=""),"",IF(C562&lt;&gt;"",F562/(G562*E562),""))</f>
        <v/>
      </c>
      <c r="I562" s="498" t="str">
        <f>IF(OR(D562="",E562="",F562=""),"",IF(AND(H562&gt;0,H562&lt;=Experiencia1),[3]Puntajes!$D$4,IF(AND(H562&gt;Experiencia1,H562&lt;=Experiencia2),[3]Puntajes!$D$5,IF(AND(H562&gt;Experiencia2,H562&lt;=Experiencia3),[3]Puntajes!$D$6,IF(H562&gt;Experiencia3,[3]Puntajes!$D$7,0)))))</f>
        <v/>
      </c>
    </row>
    <row r="563" spans="3:9" ht="13.8">
      <c r="C563" s="518"/>
      <c r="D563" s="517" t="str">
        <f>IF(ISERROR(VLOOKUP(C563,'[3]Capacidad Financiera'!$B$12:$X$62720,2,0)),"",VLOOKUP(C563,'[3]Capacidad Financiera'!$B$12:$X$3580,2,0))</f>
        <v/>
      </c>
      <c r="E563" s="519" t="str">
        <f>IF(ISERROR(VLOOKUP(C563,'[3]Capacidad Financiera'!$B$12:$X$62720,3,0)),"",VLOOKUP(C563,'[3]Capacidad Financiera'!$B$12:$X$62720,3,0))</f>
        <v/>
      </c>
      <c r="F563" s="516"/>
      <c r="G563" s="516" t="str">
        <f>IF(OR(D563="",E563="",F563=""),"",IF(C563&lt;&gt;"",IF(ISERROR(VLOOKUP($A$10,[3]POA!$A$2:$D$25,2,0)),"",VLOOKUP($A$10,[3]POA!$A$2:$D$25,2,0)),""))</f>
        <v/>
      </c>
      <c r="H563" s="520" t="str">
        <f t="shared" si="46"/>
        <v/>
      </c>
      <c r="I563" s="498" t="str">
        <f>IF(OR(D563="",E563="",F563=""),"",IF(AND(H563&gt;0,H563&lt;=Experiencia1),[3]Puntajes!$D$4,IF(AND(H563&gt;Experiencia1,H563&lt;=Experiencia2),[3]Puntajes!$D$5,IF(AND(H563&gt;Experiencia2,H563&lt;=Experiencia3),[3]Puntajes!$D$6,IF(H563&gt;Experiencia3,[3]Puntajes!$D$7,0)))))</f>
        <v/>
      </c>
    </row>
    <row r="564" spans="3:9" ht="13.8">
      <c r="C564" s="518"/>
      <c r="D564" s="517" t="str">
        <f>IF(ISERROR(VLOOKUP(C564,'[3]Capacidad Financiera'!$B$12:$X$62720,2,0)),"",VLOOKUP(C564,'[3]Capacidad Financiera'!$B$12:$X$3580,2,0))</f>
        <v/>
      </c>
      <c r="E564" s="519" t="str">
        <f>IF(ISERROR(VLOOKUP(C564,'[3]Capacidad Financiera'!$B$12:$X$62720,3,0)),"",VLOOKUP(C564,'[3]Capacidad Financiera'!$B$12:$X$62720,3,0))</f>
        <v/>
      </c>
      <c r="F564" s="516"/>
      <c r="G564" s="516" t="str">
        <f>IF(OR(D564="",E564="",F564=""),"",IF(C564&lt;&gt;"",IF(ISERROR(VLOOKUP($A$10,[3]POA!$A$2:$D$25,2,0)),"",VLOOKUP($A$10,[3]POA!$A$2:$D$25,2,0)),""))</f>
        <v/>
      </c>
      <c r="H564" s="520" t="str">
        <f t="shared" si="46"/>
        <v/>
      </c>
      <c r="I564" s="498" t="str">
        <f>IF(OR(D564="",E564="",F564=""),"",IF(AND(H564&gt;0,H564&lt;=Experiencia1),[3]Puntajes!$D$4,IF(AND(H564&gt;Experiencia1,H564&lt;=Experiencia2),[3]Puntajes!$D$5,IF(AND(H564&gt;Experiencia2,H564&lt;=Experiencia3),[3]Puntajes!$D$6,IF(H564&gt;Experiencia3,[3]Puntajes!$D$7,0)))))</f>
        <v/>
      </c>
    </row>
    <row r="565" spans="3:9" ht="13.8">
      <c r="C565" s="518"/>
      <c r="D565" s="517" t="str">
        <f>IF(ISERROR(VLOOKUP(C565,'[3]Capacidad Financiera'!$B$12:$X$62720,2,0)),"",VLOOKUP(C565,'[3]Capacidad Financiera'!$B$12:$X$3580,2,0))</f>
        <v/>
      </c>
      <c r="E565" s="519" t="str">
        <f>IF(ISERROR(VLOOKUP(C565,'[3]Capacidad Financiera'!$B$12:$X$62720,3,0)),"",VLOOKUP(C565,'[3]Capacidad Financiera'!$B$12:$X$62720,3,0))</f>
        <v/>
      </c>
      <c r="F565" s="516"/>
      <c r="G565" s="516" t="str">
        <f>IF(OR(D565="",E565="",F565=""),"",IF(C565&lt;&gt;"",IF(ISERROR(VLOOKUP($A$10,[3]POA!$A$2:$D$25,2,0)),"",VLOOKUP($A$10,[3]POA!$A$2:$D$25,2,0)),""))</f>
        <v/>
      </c>
      <c r="H565" s="520" t="str">
        <f t="shared" si="46"/>
        <v/>
      </c>
      <c r="I565" s="498" t="str">
        <f>IF(OR(D565="",E565="",F565=""),"",IF(AND(H565&gt;0,H565&lt;=Experiencia1),[3]Puntajes!$D$4,IF(AND(H565&gt;Experiencia1,H565&lt;=Experiencia2),[3]Puntajes!$D$5,IF(AND(H565&gt;Experiencia2,H565&lt;=Experiencia3),[3]Puntajes!$D$6,IF(H565&gt;Experiencia3,[3]Puntajes!$D$7,0)))))</f>
        <v/>
      </c>
    </row>
    <row r="566" spans="3:9" ht="13.8">
      <c r="C566" s="518"/>
      <c r="D566" s="517" t="str">
        <f>IF(ISERROR(VLOOKUP(C566,'[3]Capacidad Financiera'!$B$12:$X$62720,2,0)),"",VLOOKUP(C566,'[3]Capacidad Financiera'!$B$12:$X$3580,2,0))</f>
        <v/>
      </c>
      <c r="E566" s="519" t="str">
        <f>IF(ISERROR(VLOOKUP(C566,'[3]Capacidad Financiera'!$B$12:$X$62720,3,0)),"",VLOOKUP(C566,'[3]Capacidad Financiera'!$B$12:$X$62720,3,0))</f>
        <v/>
      </c>
      <c r="F566" s="516"/>
      <c r="G566" s="516" t="str">
        <f>IF(OR(D566="",E566="",F566=""),"",IF(C566&lt;&gt;"",IF(ISERROR(VLOOKUP($A$10,[3]POA!$A$2:$D$25,2,0)),"",VLOOKUP($A$10,[3]POA!$A$2:$D$25,2,0)),""))</f>
        <v/>
      </c>
      <c r="H566" s="520" t="str">
        <f t="shared" si="46"/>
        <v/>
      </c>
      <c r="I566" s="498" t="str">
        <f>IF(OR(D566="",E566="",F566=""),"",IF(AND(H566&gt;0,H566&lt;=Experiencia1),[3]Puntajes!$D$4,IF(AND(H566&gt;Experiencia1,H566&lt;=Experiencia2),[3]Puntajes!$D$5,IF(AND(H566&gt;Experiencia2,H566&lt;=Experiencia3),[3]Puntajes!$D$6,IF(H566&gt;Experiencia3,[3]Puntajes!$D$7,0)))))</f>
        <v/>
      </c>
    </row>
    <row r="567" spans="3:9" ht="13.8">
      <c r="C567" s="518"/>
      <c r="D567" s="517" t="str">
        <f>IF(ISERROR(VLOOKUP(C567,'[3]Capacidad Financiera'!$B$12:$X$62720,2,0)),"",VLOOKUP(C567,'[3]Capacidad Financiera'!$B$12:$X$3580,2,0))</f>
        <v/>
      </c>
      <c r="E567" s="519" t="str">
        <f>IF(ISERROR(VLOOKUP(C567,'[3]Capacidad Financiera'!$B$12:$X$62720,3,0)),"",VLOOKUP(C567,'[3]Capacidad Financiera'!$B$12:$X$62720,3,0))</f>
        <v/>
      </c>
      <c r="F567" s="516"/>
      <c r="G567" s="516" t="str">
        <f>IF(OR(D567="",E567="",F567=""),"",IF(C567&lt;&gt;"",IF(ISERROR(VLOOKUP($A$10,[3]POA!$A$2:$D$25,2,0)),"",VLOOKUP($A$10,[3]POA!$A$2:$D$25,2,0)),""))</f>
        <v/>
      </c>
      <c r="H567" s="520" t="str">
        <f t="shared" si="46"/>
        <v/>
      </c>
      <c r="I567" s="498" t="str">
        <f>IF(OR(D567="",E567="",F567=""),"",IF(AND(H567&gt;0,H567&lt;=Experiencia1),[3]Puntajes!$D$4,IF(AND(H567&gt;Experiencia1,H567&lt;=Experiencia2),[3]Puntajes!$D$5,IF(AND(H567&gt;Experiencia2,H567&lt;=Experiencia3),[3]Puntajes!$D$6,IF(H567&gt;Experiencia3,[3]Puntajes!$D$7,0)))))</f>
        <v/>
      </c>
    </row>
    <row r="568" spans="3:9" ht="13.8">
      <c r="C568" s="518"/>
      <c r="D568" s="517" t="str">
        <f>IF(ISERROR(VLOOKUP(C568,'[3]Capacidad Financiera'!$B$12:$X$62720,2,0)),"",VLOOKUP(C568,'[3]Capacidad Financiera'!$B$12:$X$3580,2,0))</f>
        <v/>
      </c>
      <c r="E568" s="519" t="str">
        <f>IF(ISERROR(VLOOKUP(C568,'[3]Capacidad Financiera'!$B$12:$X$62720,3,0)),"",VLOOKUP(C568,'[3]Capacidad Financiera'!$B$12:$X$62720,3,0))</f>
        <v/>
      </c>
      <c r="F568" s="516"/>
      <c r="G568" s="516" t="str">
        <f>IF(OR(D568="",E568="",F568=""),"",IF(C568&lt;&gt;"",IF(ISERROR(VLOOKUP($A$10,[3]POA!$A$2:$D$25,2,0)),"",VLOOKUP($A$10,[3]POA!$A$2:$D$25,2,0)),""))</f>
        <v/>
      </c>
      <c r="H568" s="520" t="str">
        <f t="shared" si="46"/>
        <v/>
      </c>
      <c r="I568" s="498" t="str">
        <f>IF(OR(D568="",E568="",F568=""),"",IF(AND(H568&gt;0,H568&lt;=Experiencia1),[3]Puntajes!$D$4,IF(AND(H568&gt;Experiencia1,H568&lt;=Experiencia2),[3]Puntajes!$D$5,IF(AND(H568&gt;Experiencia2,H568&lt;=Experiencia3),[3]Puntajes!$D$6,IF(H568&gt;Experiencia3,[3]Puntajes!$D$7,0)))))</f>
        <v/>
      </c>
    </row>
    <row r="569" spans="3:9" ht="13.8">
      <c r="C569" s="518"/>
      <c r="D569" s="517" t="str">
        <f>IF(ISERROR(VLOOKUP(C569,'[3]Capacidad Financiera'!$B$12:$X$62720,2,0)),"",VLOOKUP(C569,'[3]Capacidad Financiera'!$B$12:$X$3580,2,0))</f>
        <v/>
      </c>
      <c r="E569" s="519" t="str">
        <f>IF(ISERROR(VLOOKUP(C569,'[3]Capacidad Financiera'!$B$12:$X$62720,3,0)),"",VLOOKUP(C569,'[3]Capacidad Financiera'!$B$12:$X$62720,3,0))</f>
        <v/>
      </c>
      <c r="F569" s="516"/>
      <c r="G569" s="516" t="str">
        <f>IF(OR(D569="",E569="",F569=""),"",IF(C569&lt;&gt;"",IF(ISERROR(VLOOKUP($A$10,[3]POA!$A$2:$D$25,2,0)),"",VLOOKUP($A$10,[3]POA!$A$2:$D$25,2,0)),""))</f>
        <v/>
      </c>
      <c r="H569" s="520" t="str">
        <f t="shared" si="46"/>
        <v/>
      </c>
      <c r="I569" s="498" t="str">
        <f>IF(OR(D569="",E569="",F569=""),"",IF(AND(H569&gt;0,H569&lt;=Experiencia1),[3]Puntajes!$D$4,IF(AND(H569&gt;Experiencia1,H569&lt;=Experiencia2),[3]Puntajes!$D$5,IF(AND(H569&gt;Experiencia2,H569&lt;=Experiencia3),[3]Puntajes!$D$6,IF(H569&gt;Experiencia3,[3]Puntajes!$D$7,0)))))</f>
        <v/>
      </c>
    </row>
    <row r="570" spans="3:9" ht="14.4" thickBot="1">
      <c r="C570" s="521"/>
      <c r="D570" s="522" t="str">
        <f>IF(ISERROR(VLOOKUP(C570,'[3]Capacidad Financiera'!$B$12:$X$62720,2,0)),"",VLOOKUP(C570,'[3]Capacidad Financiera'!$B$12:$X$3580,2,0))</f>
        <v/>
      </c>
      <c r="E570" s="523" t="str">
        <f>IF(ISERROR(VLOOKUP(C570,'[3]Capacidad Financiera'!$B$12:$X$62720,3,0)),"",VLOOKUP(C570,'[3]Capacidad Financiera'!$B$12:$X$62720,3,0))</f>
        <v/>
      </c>
      <c r="F570" s="531"/>
      <c r="G570" s="531" t="str">
        <f>IF(OR(D570="",E570="",F570=""),"",IF(C570&lt;&gt;"",IF(ISERROR(VLOOKUP($A$10,[3]POA!$A$2:$D$25,2,0)),"",VLOOKUP($A$10,[3]POA!$A$2:$D$25,2,0)),""))</f>
        <v/>
      </c>
      <c r="H570" s="524" t="str">
        <f t="shared" si="46"/>
        <v/>
      </c>
      <c r="I570" s="502" t="str">
        <f>IF(OR(D570="",E570="",F570=""),"",IF(AND(H570&gt;0,H570&lt;=Experiencia1),[3]Puntajes!$D$4,IF(AND(H570&gt;Experiencia1,H570&lt;=Experiencia2),[3]Puntajes!$D$5,IF(AND(H570&gt;Experiencia2,H570&lt;=Experiencia3),[3]Puntajes!$D$6,IF(H570&gt;Experiencia3,[3]Puntajes!$D$7,0)))))</f>
        <v/>
      </c>
    </row>
    <row r="571" spans="3:9" ht="13.8">
      <c r="C571" s="525"/>
      <c r="D571" s="526" t="str">
        <f>IF(ISERROR(VLOOKUP(C571,'[3]Capacidad Financiera'!$B$12:$X$62720,2,0)),"",VLOOKUP(C571,'[3]Capacidad Financiera'!$B$12:$X$3580,2,0))</f>
        <v/>
      </c>
      <c r="E571" s="527" t="str">
        <f>IF(ISERROR(VLOOKUP(C571,'[3]Capacidad Financiera'!$B$12:$X$62720,3,0)),"",VLOOKUP(C571,'[3]Capacidad Financiera'!$B$12:$X$62720,3,0))</f>
        <v/>
      </c>
      <c r="F571" s="528"/>
      <c r="G571" s="528" t="str">
        <f>IF(OR(D571="",E571="",F571=""),"",IF(C572="",IF(C571&lt;&gt;"",IF(ISERROR(VLOOKUP($A$10,[3]POA!$A$2:$D$25,2,0)),"",VLOOKUP($A$10,[3]POA!$A$2:$D$25,2,0)),""),""))</f>
        <v/>
      </c>
      <c r="H571" s="529" t="str">
        <f>IF(OR(D571="",E571="",F571=""),"",IF(C572="",IF(C571&lt;&gt;"",F571/G571,""),""))</f>
        <v/>
      </c>
      <c r="I571" s="530" t="str">
        <f>IF(C572="",IF(F571="","",IF(AND(H571&gt;0,H571&lt;=Experiencia1),[3]Puntajes!$D$4,IF(AND(H571&gt;Experiencia1,H571&lt;=Experiencia2),[3]Puntajes!$D$5,IF(AND(H571&gt;Experiencia2,H571&lt;=Experiencia3),[3]Puntajes!$D$6,IF(H571&gt;Experiencia3,[3]Puntajes!$D$7,0))))),"")</f>
        <v/>
      </c>
    </row>
    <row r="572" spans="3:9" ht="13.8">
      <c r="C572" s="518"/>
      <c r="D572" s="517" t="str">
        <f>IF(ISERROR(VLOOKUP(C572,'[3]Capacidad Financiera'!$B$12:$X$62720,2,0)),"",VLOOKUP(C572,'[3]Capacidad Financiera'!$B$12:$X$3580,2,0))</f>
        <v/>
      </c>
      <c r="E572" s="519" t="str">
        <f>IF(ISERROR(VLOOKUP(C572,'[3]Capacidad Financiera'!$B$12:$X$62720,3,0)),"",VLOOKUP(C572,'[3]Capacidad Financiera'!$B$12:$X$62720,3,0))</f>
        <v/>
      </c>
      <c r="F572" s="516"/>
      <c r="G572" s="516" t="str">
        <f>IF(OR(D572="",E572="",F572=""),"",IF(C572&lt;&gt;"",IF(ISERROR(VLOOKUP($A$10,[3]POA!$A$2:$D$25,2,0)),"",VLOOKUP($A$10,[3]POA!$A$2:$D$25,2,0)),""))</f>
        <v/>
      </c>
      <c r="H572" s="520" t="str">
        <f>IF(OR(D572="",E572="",F572=""),"",IF(C572&lt;&gt;"",F572/(G572*E572),""))</f>
        <v/>
      </c>
      <c r="I572" s="498" t="str">
        <f>IF(OR(D572="",E572="",F572=""),"",IF(AND(H572&gt;0,H572&lt;=Experiencia1),[3]Puntajes!$D$4,IF(AND(H572&gt;Experiencia1,H572&lt;=Experiencia2),[3]Puntajes!$D$5,IF(AND(H572&gt;Experiencia2,H572&lt;=Experiencia3),[3]Puntajes!$D$6,IF(H572&gt;Experiencia3,[3]Puntajes!$D$7,0)))))</f>
        <v/>
      </c>
    </row>
    <row r="573" spans="3:9" ht="13.8">
      <c r="C573" s="518"/>
      <c r="D573" s="517" t="str">
        <f>IF(ISERROR(VLOOKUP(C573,'[3]Capacidad Financiera'!$B$12:$X$62720,2,0)),"",VLOOKUP(C573,'[3]Capacidad Financiera'!$B$12:$X$3580,2,0))</f>
        <v/>
      </c>
      <c r="E573" s="519" t="str">
        <f>IF(ISERROR(VLOOKUP(C573,'[3]Capacidad Financiera'!$B$12:$X$62720,3,0)),"",VLOOKUP(C573,'[3]Capacidad Financiera'!$B$12:$X$62720,3,0))</f>
        <v/>
      </c>
      <c r="F573" s="516"/>
      <c r="G573" s="516" t="str">
        <f>IF(OR(D573="",E573="",F573=""),"",IF(C573&lt;&gt;"",IF(ISERROR(VLOOKUP($A$10,[3]POA!$A$2:$D$25,2,0)),"",VLOOKUP($A$10,[3]POA!$A$2:$D$25,2,0)),""))</f>
        <v/>
      </c>
      <c r="H573" s="520" t="str">
        <f t="shared" ref="H573:H581" si="47">IF(OR(D573="",E573="",F573=""),"",IF(C573&lt;&gt;"",F573/(G573*E573),""))</f>
        <v/>
      </c>
      <c r="I573" s="498" t="str">
        <f>IF(OR(D573="",E573="",F573=""),"",IF(AND(H573&gt;0,H573&lt;=Experiencia1),[3]Puntajes!$D$4,IF(AND(H573&gt;Experiencia1,H573&lt;=Experiencia2),[3]Puntajes!$D$5,IF(AND(H573&gt;Experiencia2,H573&lt;=Experiencia3),[3]Puntajes!$D$6,IF(H573&gt;Experiencia3,[3]Puntajes!$D$7,0)))))</f>
        <v/>
      </c>
    </row>
    <row r="574" spans="3:9" ht="13.8">
      <c r="C574" s="518"/>
      <c r="D574" s="517" t="str">
        <f>IF(ISERROR(VLOOKUP(C574,'[3]Capacidad Financiera'!$B$12:$X$62720,2,0)),"",VLOOKUP(C574,'[3]Capacidad Financiera'!$B$12:$X$3580,2,0))</f>
        <v/>
      </c>
      <c r="E574" s="519" t="str">
        <f>IF(ISERROR(VLOOKUP(C574,'[3]Capacidad Financiera'!$B$12:$X$62720,3,0)),"",VLOOKUP(C574,'[3]Capacidad Financiera'!$B$12:$X$62720,3,0))</f>
        <v/>
      </c>
      <c r="F574" s="516"/>
      <c r="G574" s="516" t="str">
        <f>IF(OR(D574="",E574="",F574=""),"",IF(C574&lt;&gt;"",IF(ISERROR(VLOOKUP($A$10,[3]POA!$A$2:$D$25,2,0)),"",VLOOKUP($A$10,[3]POA!$A$2:$D$25,2,0)),""))</f>
        <v/>
      </c>
      <c r="H574" s="520" t="str">
        <f t="shared" si="47"/>
        <v/>
      </c>
      <c r="I574" s="498" t="str">
        <f>IF(OR(D574="",E574="",F574=""),"",IF(AND(H574&gt;0,H574&lt;=Experiencia1),[3]Puntajes!$D$4,IF(AND(H574&gt;Experiencia1,H574&lt;=Experiencia2),[3]Puntajes!$D$5,IF(AND(H574&gt;Experiencia2,H574&lt;=Experiencia3),[3]Puntajes!$D$6,IF(H574&gt;Experiencia3,[3]Puntajes!$D$7,0)))))</f>
        <v/>
      </c>
    </row>
    <row r="575" spans="3:9" ht="13.8">
      <c r="C575" s="518"/>
      <c r="D575" s="517" t="str">
        <f>IF(ISERROR(VLOOKUP(C575,'[3]Capacidad Financiera'!$B$12:$X$62720,2,0)),"",VLOOKUP(C575,'[3]Capacidad Financiera'!$B$12:$X$3580,2,0))</f>
        <v/>
      </c>
      <c r="E575" s="519" t="str">
        <f>IF(ISERROR(VLOOKUP(C575,'[3]Capacidad Financiera'!$B$12:$X$62720,3,0)),"",VLOOKUP(C575,'[3]Capacidad Financiera'!$B$12:$X$62720,3,0))</f>
        <v/>
      </c>
      <c r="F575" s="516"/>
      <c r="G575" s="516" t="str">
        <f>IF(OR(D575="",E575="",F575=""),"",IF(C575&lt;&gt;"",IF(ISERROR(VLOOKUP($A$10,[3]POA!$A$2:$D$25,2,0)),"",VLOOKUP($A$10,[3]POA!$A$2:$D$25,2,0)),""))</f>
        <v/>
      </c>
      <c r="H575" s="520" t="str">
        <f t="shared" si="47"/>
        <v/>
      </c>
      <c r="I575" s="498" t="str">
        <f>IF(OR(D575="",E575="",F575=""),"",IF(AND(H575&gt;0,H575&lt;=Experiencia1),[3]Puntajes!$D$4,IF(AND(H575&gt;Experiencia1,H575&lt;=Experiencia2),[3]Puntajes!$D$5,IF(AND(H575&gt;Experiencia2,H575&lt;=Experiencia3),[3]Puntajes!$D$6,IF(H575&gt;Experiencia3,[3]Puntajes!$D$7,0)))))</f>
        <v/>
      </c>
    </row>
    <row r="576" spans="3:9" ht="13.8">
      <c r="C576" s="518"/>
      <c r="D576" s="517" t="str">
        <f>IF(ISERROR(VLOOKUP(C576,'[3]Capacidad Financiera'!$B$12:$X$62720,2,0)),"",VLOOKUP(C576,'[3]Capacidad Financiera'!$B$12:$X$3580,2,0))</f>
        <v/>
      </c>
      <c r="E576" s="519" t="str">
        <f>IF(ISERROR(VLOOKUP(C576,'[3]Capacidad Financiera'!$B$12:$X$62720,3,0)),"",VLOOKUP(C576,'[3]Capacidad Financiera'!$B$12:$X$62720,3,0))</f>
        <v/>
      </c>
      <c r="F576" s="516"/>
      <c r="G576" s="516" t="str">
        <f>IF(OR(D576="",E576="",F576=""),"",IF(C576&lt;&gt;"",IF(ISERROR(VLOOKUP($A$10,[3]POA!$A$2:$D$25,2,0)),"",VLOOKUP($A$10,[3]POA!$A$2:$D$25,2,0)),""))</f>
        <v/>
      </c>
      <c r="H576" s="520" t="str">
        <f t="shared" si="47"/>
        <v/>
      </c>
      <c r="I576" s="498" t="str">
        <f>IF(OR(D576="",E576="",F576=""),"",IF(AND(H576&gt;0,H576&lt;=Experiencia1),[3]Puntajes!$D$4,IF(AND(H576&gt;Experiencia1,H576&lt;=Experiencia2),[3]Puntajes!$D$5,IF(AND(H576&gt;Experiencia2,H576&lt;=Experiencia3),[3]Puntajes!$D$6,IF(H576&gt;Experiencia3,[3]Puntajes!$D$7,0)))))</f>
        <v/>
      </c>
    </row>
    <row r="577" spans="3:9" ht="13.8">
      <c r="C577" s="518"/>
      <c r="D577" s="517" t="str">
        <f>IF(ISERROR(VLOOKUP(C577,'[3]Capacidad Financiera'!$B$12:$X$62720,2,0)),"",VLOOKUP(C577,'[3]Capacidad Financiera'!$B$12:$X$3580,2,0))</f>
        <v/>
      </c>
      <c r="E577" s="519" t="str">
        <f>IF(ISERROR(VLOOKUP(C577,'[3]Capacidad Financiera'!$B$12:$X$62720,3,0)),"",VLOOKUP(C577,'[3]Capacidad Financiera'!$B$12:$X$62720,3,0))</f>
        <v/>
      </c>
      <c r="F577" s="516"/>
      <c r="G577" s="516" t="str">
        <f>IF(OR(D577="",E577="",F577=""),"",IF(C577&lt;&gt;"",IF(ISERROR(VLOOKUP($A$10,[3]POA!$A$2:$D$25,2,0)),"",VLOOKUP($A$10,[3]POA!$A$2:$D$25,2,0)),""))</f>
        <v/>
      </c>
      <c r="H577" s="520" t="str">
        <f t="shared" si="47"/>
        <v/>
      </c>
      <c r="I577" s="498" t="str">
        <f>IF(OR(D577="",E577="",F577=""),"",IF(AND(H577&gt;0,H577&lt;=Experiencia1),[3]Puntajes!$D$4,IF(AND(H577&gt;Experiencia1,H577&lt;=Experiencia2),[3]Puntajes!$D$5,IF(AND(H577&gt;Experiencia2,H577&lt;=Experiencia3),[3]Puntajes!$D$6,IF(H577&gt;Experiencia3,[3]Puntajes!$D$7,0)))))</f>
        <v/>
      </c>
    </row>
    <row r="578" spans="3:9" ht="13.8">
      <c r="C578" s="518"/>
      <c r="D578" s="517" t="str">
        <f>IF(ISERROR(VLOOKUP(C578,'[3]Capacidad Financiera'!$B$12:$X$62720,2,0)),"",VLOOKUP(C578,'[3]Capacidad Financiera'!$B$12:$X$3580,2,0))</f>
        <v/>
      </c>
      <c r="E578" s="519" t="str">
        <f>IF(ISERROR(VLOOKUP(C578,'[3]Capacidad Financiera'!$B$12:$X$62720,3,0)),"",VLOOKUP(C578,'[3]Capacidad Financiera'!$B$12:$X$62720,3,0))</f>
        <v/>
      </c>
      <c r="F578" s="516"/>
      <c r="G578" s="516" t="str">
        <f>IF(OR(D578="",E578="",F578=""),"",IF(C578&lt;&gt;"",IF(ISERROR(VLOOKUP($A$10,[3]POA!$A$2:$D$25,2,0)),"",VLOOKUP($A$10,[3]POA!$A$2:$D$25,2,0)),""))</f>
        <v/>
      </c>
      <c r="H578" s="520" t="str">
        <f t="shared" si="47"/>
        <v/>
      </c>
      <c r="I578" s="498" t="str">
        <f>IF(OR(D578="",E578="",F578=""),"",IF(AND(H578&gt;0,H578&lt;=Experiencia1),[3]Puntajes!$D$4,IF(AND(H578&gt;Experiencia1,H578&lt;=Experiencia2),[3]Puntajes!$D$5,IF(AND(H578&gt;Experiencia2,H578&lt;=Experiencia3),[3]Puntajes!$D$6,IF(H578&gt;Experiencia3,[3]Puntajes!$D$7,0)))))</f>
        <v/>
      </c>
    </row>
    <row r="579" spans="3:9" ht="13.8">
      <c r="C579" s="518"/>
      <c r="D579" s="517" t="str">
        <f>IF(ISERROR(VLOOKUP(C579,'[3]Capacidad Financiera'!$B$12:$X$62720,2,0)),"",VLOOKUP(C579,'[3]Capacidad Financiera'!$B$12:$X$3580,2,0))</f>
        <v/>
      </c>
      <c r="E579" s="519" t="str">
        <f>IF(ISERROR(VLOOKUP(C579,'[3]Capacidad Financiera'!$B$12:$X$62720,3,0)),"",VLOOKUP(C579,'[3]Capacidad Financiera'!$B$12:$X$62720,3,0))</f>
        <v/>
      </c>
      <c r="F579" s="516"/>
      <c r="G579" s="516" t="str">
        <f>IF(OR(D579="",E579="",F579=""),"",IF(C579&lt;&gt;"",IF(ISERROR(VLOOKUP($A$10,[3]POA!$A$2:$D$25,2,0)),"",VLOOKUP($A$10,[3]POA!$A$2:$D$25,2,0)),""))</f>
        <v/>
      </c>
      <c r="H579" s="520" t="str">
        <f t="shared" si="47"/>
        <v/>
      </c>
      <c r="I579" s="498" t="str">
        <f>IF(OR(D579="",E579="",F579=""),"",IF(AND(H579&gt;0,H579&lt;=Experiencia1),[3]Puntajes!$D$4,IF(AND(H579&gt;Experiencia1,H579&lt;=Experiencia2),[3]Puntajes!$D$5,IF(AND(H579&gt;Experiencia2,H579&lt;=Experiencia3),[3]Puntajes!$D$6,IF(H579&gt;Experiencia3,[3]Puntajes!$D$7,0)))))</f>
        <v/>
      </c>
    </row>
    <row r="580" spans="3:9" ht="13.8">
      <c r="C580" s="518"/>
      <c r="D580" s="517" t="str">
        <f>IF(ISERROR(VLOOKUP(C580,'[3]Capacidad Financiera'!$B$12:$X$62720,2,0)),"",VLOOKUP(C580,'[3]Capacidad Financiera'!$B$12:$X$3580,2,0))</f>
        <v/>
      </c>
      <c r="E580" s="519" t="str">
        <f>IF(ISERROR(VLOOKUP(C580,'[3]Capacidad Financiera'!$B$12:$X$62720,3,0)),"",VLOOKUP(C580,'[3]Capacidad Financiera'!$B$12:$X$62720,3,0))</f>
        <v/>
      </c>
      <c r="F580" s="516"/>
      <c r="G580" s="516" t="str">
        <f>IF(OR(D580="",E580="",F580=""),"",IF(C580&lt;&gt;"",IF(ISERROR(VLOOKUP($A$10,[3]POA!$A$2:$D$25,2,0)),"",VLOOKUP($A$10,[3]POA!$A$2:$D$25,2,0)),""))</f>
        <v/>
      </c>
      <c r="H580" s="520" t="str">
        <f t="shared" si="47"/>
        <v/>
      </c>
      <c r="I580" s="498" t="str">
        <f>IF(OR(D580="",E580="",F580=""),"",IF(AND(H580&gt;0,H580&lt;=Experiencia1),[3]Puntajes!$D$4,IF(AND(H580&gt;Experiencia1,H580&lt;=Experiencia2),[3]Puntajes!$D$5,IF(AND(H580&gt;Experiencia2,H580&lt;=Experiencia3),[3]Puntajes!$D$6,IF(H580&gt;Experiencia3,[3]Puntajes!$D$7,0)))))</f>
        <v/>
      </c>
    </row>
    <row r="581" spans="3:9" ht="14.4" thickBot="1">
      <c r="C581" s="521"/>
      <c r="D581" s="522" t="str">
        <f>IF(ISERROR(VLOOKUP(C581,'[3]Capacidad Financiera'!$B$12:$X$62720,2,0)),"",VLOOKUP(C581,'[3]Capacidad Financiera'!$B$12:$X$3580,2,0))</f>
        <v/>
      </c>
      <c r="E581" s="523" t="str">
        <f>IF(ISERROR(VLOOKUP(C581,'[3]Capacidad Financiera'!$B$12:$X$62720,3,0)),"",VLOOKUP(C581,'[3]Capacidad Financiera'!$B$12:$X$62720,3,0))</f>
        <v/>
      </c>
      <c r="F581" s="531"/>
      <c r="G581" s="531" t="str">
        <f>IF(OR(D581="",E581="",F581=""),"",IF(C581&lt;&gt;"",IF(ISERROR(VLOOKUP($A$10,[3]POA!$A$2:$D$25,2,0)),"",VLOOKUP($A$10,[3]POA!$A$2:$D$25,2,0)),""))</f>
        <v/>
      </c>
      <c r="H581" s="524" t="str">
        <f t="shared" si="47"/>
        <v/>
      </c>
      <c r="I581" s="502" t="str">
        <f>IF(OR(D581="",E581="",F581=""),"",IF(AND(H581&gt;0,H581&lt;=Experiencia1),[3]Puntajes!$D$4,IF(AND(H581&gt;Experiencia1,H581&lt;=Experiencia2),[3]Puntajes!$D$5,IF(AND(H581&gt;Experiencia2,H581&lt;=Experiencia3),[3]Puntajes!$D$6,IF(H581&gt;Experiencia3,[3]Puntajes!$D$7,0)))))</f>
        <v/>
      </c>
    </row>
    <row r="582" spans="3:9" ht="13.8">
      <c r="C582" s="525"/>
      <c r="D582" s="526" t="str">
        <f>IF(ISERROR(VLOOKUP(C582,'[3]Capacidad Financiera'!$B$12:$X$62720,2,0)),"",VLOOKUP(C582,'[3]Capacidad Financiera'!$B$12:$X$3580,2,0))</f>
        <v/>
      </c>
      <c r="E582" s="527" t="str">
        <f>IF(ISERROR(VLOOKUP(C582,'[3]Capacidad Financiera'!$B$12:$X$62720,3,0)),"",VLOOKUP(C582,'[3]Capacidad Financiera'!$B$12:$X$62720,3,0))</f>
        <v/>
      </c>
      <c r="F582" s="528"/>
      <c r="G582" s="528" t="str">
        <f>IF(OR(D582="",E582="",F582=""),"",IF(C583="",IF(C582&lt;&gt;"",IF(ISERROR(VLOOKUP($A$10,[3]POA!$A$2:$D$25,2,0)),"",VLOOKUP($A$10,[3]POA!$A$2:$D$25,2,0)),""),""))</f>
        <v/>
      </c>
      <c r="H582" s="529" t="str">
        <f>IF(OR(D582="",E582="",F582=""),"",IF(C583="",IF(C582&lt;&gt;"",F582/G582,""),""))</f>
        <v/>
      </c>
      <c r="I582" s="530" t="str">
        <f>IF(C583="",IF(F582="","",IF(AND(H582&gt;0,H582&lt;=Experiencia1),[3]Puntajes!$D$4,IF(AND(H582&gt;Experiencia1,H582&lt;=Experiencia2),[3]Puntajes!$D$5,IF(AND(H582&gt;Experiencia2,H582&lt;=Experiencia3),[3]Puntajes!$D$6,IF(H582&gt;Experiencia3,[3]Puntajes!$D$7,0))))),"")</f>
        <v/>
      </c>
    </row>
    <row r="583" spans="3:9" ht="13.8">
      <c r="C583" s="518"/>
      <c r="D583" s="517" t="str">
        <f>IF(ISERROR(VLOOKUP(C583,'[3]Capacidad Financiera'!$B$12:$X$62720,2,0)),"",VLOOKUP(C583,'[3]Capacidad Financiera'!$B$12:$X$3580,2,0))</f>
        <v/>
      </c>
      <c r="E583" s="519" t="str">
        <f>IF(ISERROR(VLOOKUP(C583,'[3]Capacidad Financiera'!$B$12:$X$62720,3,0)),"",VLOOKUP(C583,'[3]Capacidad Financiera'!$B$12:$X$62720,3,0))</f>
        <v/>
      </c>
      <c r="F583" s="516"/>
      <c r="G583" s="516" t="str">
        <f>IF(OR(D583="",E583="",F583=""),"",IF(C583&lt;&gt;"",IF(ISERROR(VLOOKUP($A$10,[3]POA!$A$2:$D$25,2,0)),"",VLOOKUP($A$10,[3]POA!$A$2:$D$25,2,0)),""))</f>
        <v/>
      </c>
      <c r="H583" s="520" t="str">
        <f>IF(OR(D583="",E583="",F583=""),"",IF(C583&lt;&gt;"",F583/(G583*E583),""))</f>
        <v/>
      </c>
      <c r="I583" s="498" t="str">
        <f>IF(OR(D583="",E583="",F583=""),"",IF(AND(H583&gt;0,H583&lt;=Experiencia1),[3]Puntajes!$D$4,IF(AND(H583&gt;Experiencia1,H583&lt;=Experiencia2),[3]Puntajes!$D$5,IF(AND(H583&gt;Experiencia2,H583&lt;=Experiencia3),[3]Puntajes!$D$6,IF(H583&gt;Experiencia3,[3]Puntajes!$D$7,0)))))</f>
        <v/>
      </c>
    </row>
    <row r="584" spans="3:9" ht="13.8">
      <c r="C584" s="518"/>
      <c r="D584" s="517" t="str">
        <f>IF(ISERROR(VLOOKUP(C584,'[3]Capacidad Financiera'!$B$12:$X$62720,2,0)),"",VLOOKUP(C584,'[3]Capacidad Financiera'!$B$12:$X$3580,2,0))</f>
        <v/>
      </c>
      <c r="E584" s="519" t="str">
        <f>IF(ISERROR(VLOOKUP(C584,'[3]Capacidad Financiera'!$B$12:$X$62720,3,0)),"",VLOOKUP(C584,'[3]Capacidad Financiera'!$B$12:$X$62720,3,0))</f>
        <v/>
      </c>
      <c r="F584" s="516"/>
      <c r="G584" s="516" t="str">
        <f>IF(OR(D584="",E584="",F584=""),"",IF(C584&lt;&gt;"",IF(ISERROR(VLOOKUP($A$10,[3]POA!$A$2:$D$25,2,0)),"",VLOOKUP($A$10,[3]POA!$A$2:$D$25,2,0)),""))</f>
        <v/>
      </c>
      <c r="H584" s="520" t="str">
        <f t="shared" ref="H584:H592" si="48">IF(OR(D584="",E584="",F584=""),"",IF(C584&lt;&gt;"",F584/(G584*E584),""))</f>
        <v/>
      </c>
      <c r="I584" s="498" t="str">
        <f>IF(OR(D584="",E584="",F584=""),"",IF(AND(H584&gt;0,H584&lt;=Experiencia1),[3]Puntajes!$D$4,IF(AND(H584&gt;Experiencia1,H584&lt;=Experiencia2),[3]Puntajes!$D$5,IF(AND(H584&gt;Experiencia2,H584&lt;=Experiencia3),[3]Puntajes!$D$6,IF(H584&gt;Experiencia3,[3]Puntajes!$D$7,0)))))</f>
        <v/>
      </c>
    </row>
    <row r="585" spans="3:9" ht="13.8">
      <c r="C585" s="518"/>
      <c r="D585" s="517" t="str">
        <f>IF(ISERROR(VLOOKUP(C585,'[3]Capacidad Financiera'!$B$12:$X$62720,2,0)),"",VLOOKUP(C585,'[3]Capacidad Financiera'!$B$12:$X$3580,2,0))</f>
        <v/>
      </c>
      <c r="E585" s="519" t="str">
        <f>IF(ISERROR(VLOOKUP(C585,'[3]Capacidad Financiera'!$B$12:$X$62720,3,0)),"",VLOOKUP(C585,'[3]Capacidad Financiera'!$B$12:$X$62720,3,0))</f>
        <v/>
      </c>
      <c r="F585" s="516"/>
      <c r="G585" s="516" t="str">
        <f>IF(OR(D585="",E585="",F585=""),"",IF(C585&lt;&gt;"",IF(ISERROR(VLOOKUP($A$10,[3]POA!$A$2:$D$25,2,0)),"",VLOOKUP($A$10,[3]POA!$A$2:$D$25,2,0)),""))</f>
        <v/>
      </c>
      <c r="H585" s="520" t="str">
        <f t="shared" si="48"/>
        <v/>
      </c>
      <c r="I585" s="498" t="str">
        <f>IF(OR(D585="",E585="",F585=""),"",IF(AND(H585&gt;0,H585&lt;=Experiencia1),[3]Puntajes!$D$4,IF(AND(H585&gt;Experiencia1,H585&lt;=Experiencia2),[3]Puntajes!$D$5,IF(AND(H585&gt;Experiencia2,H585&lt;=Experiencia3),[3]Puntajes!$D$6,IF(H585&gt;Experiencia3,[3]Puntajes!$D$7,0)))))</f>
        <v/>
      </c>
    </row>
    <row r="586" spans="3:9" ht="13.8">
      <c r="C586" s="518"/>
      <c r="D586" s="517" t="str">
        <f>IF(ISERROR(VLOOKUP(C586,'[3]Capacidad Financiera'!$B$12:$X$62720,2,0)),"",VLOOKUP(C586,'[3]Capacidad Financiera'!$B$12:$X$3580,2,0))</f>
        <v/>
      </c>
      <c r="E586" s="519" t="str">
        <f>IF(ISERROR(VLOOKUP(C586,'[3]Capacidad Financiera'!$B$12:$X$62720,3,0)),"",VLOOKUP(C586,'[3]Capacidad Financiera'!$B$12:$X$62720,3,0))</f>
        <v/>
      </c>
      <c r="F586" s="516"/>
      <c r="G586" s="516" t="str">
        <f>IF(OR(D586="",E586="",F586=""),"",IF(C586&lt;&gt;"",IF(ISERROR(VLOOKUP($A$10,[3]POA!$A$2:$D$25,2,0)),"",VLOOKUP($A$10,[3]POA!$A$2:$D$25,2,0)),""))</f>
        <v/>
      </c>
      <c r="H586" s="520" t="str">
        <f t="shared" si="48"/>
        <v/>
      </c>
      <c r="I586" s="498" t="str">
        <f>IF(OR(D586="",E586="",F586=""),"",IF(AND(H586&gt;0,H586&lt;=Experiencia1),[3]Puntajes!$D$4,IF(AND(H586&gt;Experiencia1,H586&lt;=Experiencia2),[3]Puntajes!$D$5,IF(AND(H586&gt;Experiencia2,H586&lt;=Experiencia3),[3]Puntajes!$D$6,IF(H586&gt;Experiencia3,[3]Puntajes!$D$7,0)))))</f>
        <v/>
      </c>
    </row>
    <row r="587" spans="3:9" ht="13.8">
      <c r="C587" s="518"/>
      <c r="D587" s="517" t="str">
        <f>IF(ISERROR(VLOOKUP(C587,'[3]Capacidad Financiera'!$B$12:$X$62720,2,0)),"",VLOOKUP(C587,'[3]Capacidad Financiera'!$B$12:$X$3580,2,0))</f>
        <v/>
      </c>
      <c r="E587" s="519" t="str">
        <f>IF(ISERROR(VLOOKUP(C587,'[3]Capacidad Financiera'!$B$12:$X$62720,3,0)),"",VLOOKUP(C587,'[3]Capacidad Financiera'!$B$12:$X$62720,3,0))</f>
        <v/>
      </c>
      <c r="F587" s="516"/>
      <c r="G587" s="516" t="str">
        <f>IF(OR(D587="",E587="",F587=""),"",IF(C587&lt;&gt;"",IF(ISERROR(VLOOKUP($A$10,[3]POA!$A$2:$D$25,2,0)),"",VLOOKUP($A$10,[3]POA!$A$2:$D$25,2,0)),""))</f>
        <v/>
      </c>
      <c r="H587" s="520" t="str">
        <f t="shared" si="48"/>
        <v/>
      </c>
      <c r="I587" s="498" t="str">
        <f>IF(OR(D587="",E587="",F587=""),"",IF(AND(H587&gt;0,H587&lt;=Experiencia1),[3]Puntajes!$D$4,IF(AND(H587&gt;Experiencia1,H587&lt;=Experiencia2),[3]Puntajes!$D$5,IF(AND(H587&gt;Experiencia2,H587&lt;=Experiencia3),[3]Puntajes!$D$6,IF(H587&gt;Experiencia3,[3]Puntajes!$D$7,0)))))</f>
        <v/>
      </c>
    </row>
    <row r="588" spans="3:9" ht="13.8">
      <c r="C588" s="518"/>
      <c r="D588" s="517" t="str">
        <f>IF(ISERROR(VLOOKUP(C588,'[3]Capacidad Financiera'!$B$12:$X$62720,2,0)),"",VLOOKUP(C588,'[3]Capacidad Financiera'!$B$12:$X$3580,2,0))</f>
        <v/>
      </c>
      <c r="E588" s="519" t="str">
        <f>IF(ISERROR(VLOOKUP(C588,'[3]Capacidad Financiera'!$B$12:$X$62720,3,0)),"",VLOOKUP(C588,'[3]Capacidad Financiera'!$B$12:$X$62720,3,0))</f>
        <v/>
      </c>
      <c r="F588" s="516"/>
      <c r="G588" s="516" t="str">
        <f>IF(OR(D588="",E588="",F588=""),"",IF(C588&lt;&gt;"",IF(ISERROR(VLOOKUP($A$10,[3]POA!$A$2:$D$25,2,0)),"",VLOOKUP($A$10,[3]POA!$A$2:$D$25,2,0)),""))</f>
        <v/>
      </c>
      <c r="H588" s="520" t="str">
        <f t="shared" si="48"/>
        <v/>
      </c>
      <c r="I588" s="498" t="str">
        <f>IF(OR(D588="",E588="",F588=""),"",IF(AND(H588&gt;0,H588&lt;=Experiencia1),[3]Puntajes!$D$4,IF(AND(H588&gt;Experiencia1,H588&lt;=Experiencia2),[3]Puntajes!$D$5,IF(AND(H588&gt;Experiencia2,H588&lt;=Experiencia3),[3]Puntajes!$D$6,IF(H588&gt;Experiencia3,[3]Puntajes!$D$7,0)))))</f>
        <v/>
      </c>
    </row>
    <row r="589" spans="3:9" ht="13.8">
      <c r="C589" s="518"/>
      <c r="D589" s="517" t="str">
        <f>IF(ISERROR(VLOOKUP(C589,'[3]Capacidad Financiera'!$B$12:$X$62720,2,0)),"",VLOOKUP(C589,'[3]Capacidad Financiera'!$B$12:$X$3580,2,0))</f>
        <v/>
      </c>
      <c r="E589" s="519" t="str">
        <f>IF(ISERROR(VLOOKUP(C589,'[3]Capacidad Financiera'!$B$12:$X$62720,3,0)),"",VLOOKUP(C589,'[3]Capacidad Financiera'!$B$12:$X$62720,3,0))</f>
        <v/>
      </c>
      <c r="F589" s="516"/>
      <c r="G589" s="516" t="str">
        <f>IF(OR(D589="",E589="",F589=""),"",IF(C589&lt;&gt;"",IF(ISERROR(VLOOKUP($A$10,[3]POA!$A$2:$D$25,2,0)),"",VLOOKUP($A$10,[3]POA!$A$2:$D$25,2,0)),""))</f>
        <v/>
      </c>
      <c r="H589" s="520" t="str">
        <f t="shared" si="48"/>
        <v/>
      </c>
      <c r="I589" s="498" t="str">
        <f>IF(OR(D589="",E589="",F589=""),"",IF(AND(H589&gt;0,H589&lt;=Experiencia1),[3]Puntajes!$D$4,IF(AND(H589&gt;Experiencia1,H589&lt;=Experiencia2),[3]Puntajes!$D$5,IF(AND(H589&gt;Experiencia2,H589&lt;=Experiencia3),[3]Puntajes!$D$6,IF(H589&gt;Experiencia3,[3]Puntajes!$D$7,0)))))</f>
        <v/>
      </c>
    </row>
    <row r="590" spans="3:9" ht="13.8">
      <c r="C590" s="518"/>
      <c r="D590" s="517" t="str">
        <f>IF(ISERROR(VLOOKUP(C590,'[3]Capacidad Financiera'!$B$12:$X$62720,2,0)),"",VLOOKUP(C590,'[3]Capacidad Financiera'!$B$12:$X$3580,2,0))</f>
        <v/>
      </c>
      <c r="E590" s="519" t="str">
        <f>IF(ISERROR(VLOOKUP(C590,'[3]Capacidad Financiera'!$B$12:$X$62720,3,0)),"",VLOOKUP(C590,'[3]Capacidad Financiera'!$B$12:$X$62720,3,0))</f>
        <v/>
      </c>
      <c r="F590" s="516"/>
      <c r="G590" s="516" t="str">
        <f>IF(OR(D590="",E590="",F590=""),"",IF(C590&lt;&gt;"",IF(ISERROR(VLOOKUP($A$10,[3]POA!$A$2:$D$25,2,0)),"",VLOOKUP($A$10,[3]POA!$A$2:$D$25,2,0)),""))</f>
        <v/>
      </c>
      <c r="H590" s="520" t="str">
        <f t="shared" si="48"/>
        <v/>
      </c>
      <c r="I590" s="498" t="str">
        <f>IF(OR(D590="",E590="",F590=""),"",IF(AND(H590&gt;0,H590&lt;=Experiencia1),[3]Puntajes!$D$4,IF(AND(H590&gt;Experiencia1,H590&lt;=Experiencia2),[3]Puntajes!$D$5,IF(AND(H590&gt;Experiencia2,H590&lt;=Experiencia3),[3]Puntajes!$D$6,IF(H590&gt;Experiencia3,[3]Puntajes!$D$7,0)))))</f>
        <v/>
      </c>
    </row>
    <row r="591" spans="3:9" ht="13.8">
      <c r="C591" s="518"/>
      <c r="D591" s="517" t="str">
        <f>IF(ISERROR(VLOOKUP(C591,'[3]Capacidad Financiera'!$B$12:$X$62720,2,0)),"",VLOOKUP(C591,'[3]Capacidad Financiera'!$B$12:$X$3580,2,0))</f>
        <v/>
      </c>
      <c r="E591" s="519" t="str">
        <f>IF(ISERROR(VLOOKUP(C591,'[3]Capacidad Financiera'!$B$12:$X$62720,3,0)),"",VLOOKUP(C591,'[3]Capacidad Financiera'!$B$12:$X$62720,3,0))</f>
        <v/>
      </c>
      <c r="F591" s="516"/>
      <c r="G591" s="516" t="str">
        <f>IF(OR(D591="",E591="",F591=""),"",IF(C591&lt;&gt;"",IF(ISERROR(VLOOKUP($A$10,[3]POA!$A$2:$D$25,2,0)),"",VLOOKUP($A$10,[3]POA!$A$2:$D$25,2,0)),""))</f>
        <v/>
      </c>
      <c r="H591" s="520" t="str">
        <f t="shared" si="48"/>
        <v/>
      </c>
      <c r="I591" s="498" t="str">
        <f>IF(OR(D591="",E591="",F591=""),"",IF(AND(H591&gt;0,H591&lt;=Experiencia1),[3]Puntajes!$D$4,IF(AND(H591&gt;Experiencia1,H591&lt;=Experiencia2),[3]Puntajes!$D$5,IF(AND(H591&gt;Experiencia2,H591&lt;=Experiencia3),[3]Puntajes!$D$6,IF(H591&gt;Experiencia3,[3]Puntajes!$D$7,0)))))</f>
        <v/>
      </c>
    </row>
    <row r="592" spans="3:9" ht="14.4" thickBot="1">
      <c r="C592" s="521"/>
      <c r="D592" s="522" t="str">
        <f>IF(ISERROR(VLOOKUP(C592,'[3]Capacidad Financiera'!$B$12:$X$62720,2,0)),"",VLOOKUP(C592,'[3]Capacidad Financiera'!$B$12:$X$3580,2,0))</f>
        <v/>
      </c>
      <c r="E592" s="523" t="str">
        <f>IF(ISERROR(VLOOKUP(C592,'[3]Capacidad Financiera'!$B$12:$X$62720,3,0)),"",VLOOKUP(C592,'[3]Capacidad Financiera'!$B$12:$X$62720,3,0))</f>
        <v/>
      </c>
      <c r="F592" s="531"/>
      <c r="G592" s="531" t="str">
        <f>IF(OR(D592="",E592="",F592=""),"",IF(C592&lt;&gt;"",IF(ISERROR(VLOOKUP($A$10,[3]POA!$A$2:$D$25,2,0)),"",VLOOKUP($A$10,[3]POA!$A$2:$D$25,2,0)),""))</f>
        <v/>
      </c>
      <c r="H592" s="524" t="str">
        <f t="shared" si="48"/>
        <v/>
      </c>
      <c r="I592" s="502" t="str">
        <f>IF(OR(D592="",E592="",F592=""),"",IF(AND(H592&gt;0,H592&lt;=Experiencia1),[3]Puntajes!$D$4,IF(AND(H592&gt;Experiencia1,H592&lt;=Experiencia2),[3]Puntajes!$D$5,IF(AND(H592&gt;Experiencia2,H592&lt;=Experiencia3),[3]Puntajes!$D$6,IF(H592&gt;Experiencia3,[3]Puntajes!$D$7,0)))))</f>
        <v/>
      </c>
    </row>
    <row r="593" spans="3:9" ht="13.8">
      <c r="C593" s="525"/>
      <c r="D593" s="526" t="str">
        <f>IF(ISERROR(VLOOKUP(C593,'[3]Capacidad Financiera'!$B$12:$X$62720,2,0)),"",VLOOKUP(C593,'[3]Capacidad Financiera'!$B$12:$X$3580,2,0))</f>
        <v/>
      </c>
      <c r="E593" s="527" t="str">
        <f>IF(ISERROR(VLOOKUP(C593,'[3]Capacidad Financiera'!$B$12:$X$62720,3,0)),"",VLOOKUP(C593,'[3]Capacidad Financiera'!$B$12:$X$62720,3,0))</f>
        <v/>
      </c>
      <c r="F593" s="528"/>
      <c r="G593" s="528" t="str">
        <f>IF(OR(D593="",E593="",F593=""),"",IF(C594="",IF(C593&lt;&gt;"",IF(ISERROR(VLOOKUP($A$10,[3]POA!$A$2:$D$25,2,0)),"",VLOOKUP($A$10,[3]POA!$A$2:$D$25,2,0)),""),""))</f>
        <v/>
      </c>
      <c r="H593" s="529" t="str">
        <f>IF(OR(D593="",E593="",F593=""),"",IF(C594="",IF(C593&lt;&gt;"",F593/G593,""),""))</f>
        <v/>
      </c>
      <c r="I593" s="530" t="str">
        <f>IF(C594="",IF(F593="","",IF(AND(H593&gt;0,H593&lt;=Experiencia1),[3]Puntajes!$D$4,IF(AND(H593&gt;Experiencia1,H593&lt;=Experiencia2),[3]Puntajes!$D$5,IF(AND(H593&gt;Experiencia2,H593&lt;=Experiencia3),[3]Puntajes!$D$6,IF(H593&gt;Experiencia3,[3]Puntajes!$D$7,0))))),"")</f>
        <v/>
      </c>
    </row>
    <row r="594" spans="3:9" ht="13.8">
      <c r="C594" s="518"/>
      <c r="D594" s="517" t="str">
        <f>IF(ISERROR(VLOOKUP(C594,'[3]Capacidad Financiera'!$B$12:$X$62720,2,0)),"",VLOOKUP(C594,'[3]Capacidad Financiera'!$B$12:$X$3580,2,0))</f>
        <v/>
      </c>
      <c r="E594" s="519" t="str">
        <f>IF(ISERROR(VLOOKUP(C594,'[3]Capacidad Financiera'!$B$12:$X$62720,3,0)),"",VLOOKUP(C594,'[3]Capacidad Financiera'!$B$12:$X$62720,3,0))</f>
        <v/>
      </c>
      <c r="F594" s="516"/>
      <c r="G594" s="516" t="str">
        <f>IF(OR(D594="",E594="",F594=""),"",IF(C594&lt;&gt;"",IF(ISERROR(VLOOKUP($A$10,[3]POA!$A$2:$D$25,2,0)),"",VLOOKUP($A$10,[3]POA!$A$2:$D$25,2,0)),""))</f>
        <v/>
      </c>
      <c r="H594" s="520" t="str">
        <f>IF(OR(D594="",E594="",F594=""),"",IF(C594&lt;&gt;"",F594/(G594*E594),""))</f>
        <v/>
      </c>
      <c r="I594" s="498" t="str">
        <f>IF(OR(D594="",E594="",F594=""),"",IF(AND(H594&gt;0,H594&lt;=Experiencia1),[3]Puntajes!$D$4,IF(AND(H594&gt;Experiencia1,H594&lt;=Experiencia2),[3]Puntajes!$D$5,IF(AND(H594&gt;Experiencia2,H594&lt;=Experiencia3),[3]Puntajes!$D$6,IF(H594&gt;Experiencia3,[3]Puntajes!$D$7,0)))))</f>
        <v/>
      </c>
    </row>
    <row r="595" spans="3:9" ht="13.8">
      <c r="C595" s="518"/>
      <c r="D595" s="517" t="str">
        <f>IF(ISERROR(VLOOKUP(C595,'[3]Capacidad Financiera'!$B$12:$X$62720,2,0)),"",VLOOKUP(C595,'[3]Capacidad Financiera'!$B$12:$X$3580,2,0))</f>
        <v/>
      </c>
      <c r="E595" s="519" t="str">
        <f>IF(ISERROR(VLOOKUP(C595,'[3]Capacidad Financiera'!$B$12:$X$62720,3,0)),"",VLOOKUP(C595,'[3]Capacidad Financiera'!$B$12:$X$62720,3,0))</f>
        <v/>
      </c>
      <c r="F595" s="516"/>
      <c r="G595" s="516" t="str">
        <f>IF(OR(D595="",E595="",F595=""),"",IF(C595&lt;&gt;"",IF(ISERROR(VLOOKUP($A$10,[3]POA!$A$2:$D$25,2,0)),"",VLOOKUP($A$10,[3]POA!$A$2:$D$25,2,0)),""))</f>
        <v/>
      </c>
      <c r="H595" s="520" t="str">
        <f t="shared" ref="H595:H603" si="49">IF(OR(D595="",E595="",F595=""),"",IF(C595&lt;&gt;"",F595/(G595*E595),""))</f>
        <v/>
      </c>
      <c r="I595" s="498" t="str">
        <f>IF(OR(D595="",E595="",F595=""),"",IF(AND(H595&gt;0,H595&lt;=Experiencia1),[3]Puntajes!$D$4,IF(AND(H595&gt;Experiencia1,H595&lt;=Experiencia2),[3]Puntajes!$D$5,IF(AND(H595&gt;Experiencia2,H595&lt;=Experiencia3),[3]Puntajes!$D$6,IF(H595&gt;Experiencia3,[3]Puntajes!$D$7,0)))))</f>
        <v/>
      </c>
    </row>
    <row r="596" spans="3:9" ht="13.8">
      <c r="C596" s="518"/>
      <c r="D596" s="517" t="str">
        <f>IF(ISERROR(VLOOKUP(C596,'[3]Capacidad Financiera'!$B$12:$X$62720,2,0)),"",VLOOKUP(C596,'[3]Capacidad Financiera'!$B$12:$X$3580,2,0))</f>
        <v/>
      </c>
      <c r="E596" s="519" t="str">
        <f>IF(ISERROR(VLOOKUP(C596,'[3]Capacidad Financiera'!$B$12:$X$62720,3,0)),"",VLOOKUP(C596,'[3]Capacidad Financiera'!$B$12:$X$62720,3,0))</f>
        <v/>
      </c>
      <c r="F596" s="516"/>
      <c r="G596" s="516" t="str">
        <f>IF(OR(D596="",E596="",F596=""),"",IF(C596&lt;&gt;"",IF(ISERROR(VLOOKUP($A$10,[3]POA!$A$2:$D$25,2,0)),"",VLOOKUP($A$10,[3]POA!$A$2:$D$25,2,0)),""))</f>
        <v/>
      </c>
      <c r="H596" s="520" t="str">
        <f t="shared" si="49"/>
        <v/>
      </c>
      <c r="I596" s="498" t="str">
        <f>IF(OR(D596="",E596="",F596=""),"",IF(AND(H596&gt;0,H596&lt;=Experiencia1),[3]Puntajes!$D$4,IF(AND(H596&gt;Experiencia1,H596&lt;=Experiencia2),[3]Puntajes!$D$5,IF(AND(H596&gt;Experiencia2,H596&lt;=Experiencia3),[3]Puntajes!$D$6,IF(H596&gt;Experiencia3,[3]Puntajes!$D$7,0)))))</f>
        <v/>
      </c>
    </row>
    <row r="597" spans="3:9" ht="13.8">
      <c r="C597" s="518"/>
      <c r="D597" s="517" t="str">
        <f>IF(ISERROR(VLOOKUP(C597,'[3]Capacidad Financiera'!$B$12:$X$62720,2,0)),"",VLOOKUP(C597,'[3]Capacidad Financiera'!$B$12:$X$3580,2,0))</f>
        <v/>
      </c>
      <c r="E597" s="519" t="str">
        <f>IF(ISERROR(VLOOKUP(C597,'[3]Capacidad Financiera'!$B$12:$X$62720,3,0)),"",VLOOKUP(C597,'[3]Capacidad Financiera'!$B$12:$X$62720,3,0))</f>
        <v/>
      </c>
      <c r="F597" s="516"/>
      <c r="G597" s="516" t="str">
        <f>IF(OR(D597="",E597="",F597=""),"",IF(C597&lt;&gt;"",IF(ISERROR(VLOOKUP($A$10,[3]POA!$A$2:$D$25,2,0)),"",VLOOKUP($A$10,[3]POA!$A$2:$D$25,2,0)),""))</f>
        <v/>
      </c>
      <c r="H597" s="520" t="str">
        <f t="shared" si="49"/>
        <v/>
      </c>
      <c r="I597" s="498" t="str">
        <f>IF(OR(D597="",E597="",F597=""),"",IF(AND(H597&gt;0,H597&lt;=Experiencia1),[3]Puntajes!$D$4,IF(AND(H597&gt;Experiencia1,H597&lt;=Experiencia2),[3]Puntajes!$D$5,IF(AND(H597&gt;Experiencia2,H597&lt;=Experiencia3),[3]Puntajes!$D$6,IF(H597&gt;Experiencia3,[3]Puntajes!$D$7,0)))))</f>
        <v/>
      </c>
    </row>
    <row r="598" spans="3:9" ht="13.8">
      <c r="C598" s="518"/>
      <c r="D598" s="517" t="str">
        <f>IF(ISERROR(VLOOKUP(C598,'[3]Capacidad Financiera'!$B$12:$X$62720,2,0)),"",VLOOKUP(C598,'[3]Capacidad Financiera'!$B$12:$X$3580,2,0))</f>
        <v/>
      </c>
      <c r="E598" s="519" t="str">
        <f>IF(ISERROR(VLOOKUP(C598,'[3]Capacidad Financiera'!$B$12:$X$62720,3,0)),"",VLOOKUP(C598,'[3]Capacidad Financiera'!$B$12:$X$62720,3,0))</f>
        <v/>
      </c>
      <c r="F598" s="516"/>
      <c r="G598" s="516" t="str">
        <f>IF(OR(D598="",E598="",F598=""),"",IF(C598&lt;&gt;"",IF(ISERROR(VLOOKUP($A$10,[3]POA!$A$2:$D$25,2,0)),"",VLOOKUP($A$10,[3]POA!$A$2:$D$25,2,0)),""))</f>
        <v/>
      </c>
      <c r="H598" s="520" t="str">
        <f t="shared" si="49"/>
        <v/>
      </c>
      <c r="I598" s="498" t="str">
        <f>IF(OR(D598="",E598="",F598=""),"",IF(AND(H598&gt;0,H598&lt;=Experiencia1),[3]Puntajes!$D$4,IF(AND(H598&gt;Experiencia1,H598&lt;=Experiencia2),[3]Puntajes!$D$5,IF(AND(H598&gt;Experiencia2,H598&lt;=Experiencia3),[3]Puntajes!$D$6,IF(H598&gt;Experiencia3,[3]Puntajes!$D$7,0)))))</f>
        <v/>
      </c>
    </row>
    <row r="599" spans="3:9" ht="13.8">
      <c r="C599" s="518"/>
      <c r="D599" s="517" t="str">
        <f>IF(ISERROR(VLOOKUP(C599,'[3]Capacidad Financiera'!$B$12:$X$62720,2,0)),"",VLOOKUP(C599,'[3]Capacidad Financiera'!$B$12:$X$3580,2,0))</f>
        <v/>
      </c>
      <c r="E599" s="519" t="str">
        <f>IF(ISERROR(VLOOKUP(C599,'[3]Capacidad Financiera'!$B$12:$X$62720,3,0)),"",VLOOKUP(C599,'[3]Capacidad Financiera'!$B$12:$X$62720,3,0))</f>
        <v/>
      </c>
      <c r="F599" s="516"/>
      <c r="G599" s="516" t="str">
        <f>IF(OR(D599="",E599="",F599=""),"",IF(C599&lt;&gt;"",IF(ISERROR(VLOOKUP($A$10,[3]POA!$A$2:$D$25,2,0)),"",VLOOKUP($A$10,[3]POA!$A$2:$D$25,2,0)),""))</f>
        <v/>
      </c>
      <c r="H599" s="520" t="str">
        <f t="shared" si="49"/>
        <v/>
      </c>
      <c r="I599" s="498" t="str">
        <f>IF(OR(D599="",E599="",F599=""),"",IF(AND(H599&gt;0,H599&lt;=Experiencia1),[3]Puntajes!$D$4,IF(AND(H599&gt;Experiencia1,H599&lt;=Experiencia2),[3]Puntajes!$D$5,IF(AND(H599&gt;Experiencia2,H599&lt;=Experiencia3),[3]Puntajes!$D$6,IF(H599&gt;Experiencia3,[3]Puntajes!$D$7,0)))))</f>
        <v/>
      </c>
    </row>
    <row r="600" spans="3:9" ht="13.8">
      <c r="C600" s="518"/>
      <c r="D600" s="517" t="str">
        <f>IF(ISERROR(VLOOKUP(C600,'[3]Capacidad Financiera'!$B$12:$X$62720,2,0)),"",VLOOKUP(C600,'[3]Capacidad Financiera'!$B$12:$X$3580,2,0))</f>
        <v/>
      </c>
      <c r="E600" s="519" t="str">
        <f>IF(ISERROR(VLOOKUP(C600,'[3]Capacidad Financiera'!$B$12:$X$62720,3,0)),"",VLOOKUP(C600,'[3]Capacidad Financiera'!$B$12:$X$62720,3,0))</f>
        <v/>
      </c>
      <c r="F600" s="516"/>
      <c r="G600" s="516" t="str">
        <f>IF(OR(D600="",E600="",F600=""),"",IF(C600&lt;&gt;"",IF(ISERROR(VLOOKUP($A$10,[3]POA!$A$2:$D$25,2,0)),"",VLOOKUP($A$10,[3]POA!$A$2:$D$25,2,0)),""))</f>
        <v/>
      </c>
      <c r="H600" s="520" t="str">
        <f t="shared" si="49"/>
        <v/>
      </c>
      <c r="I600" s="498" t="str">
        <f>IF(OR(D600="",E600="",F600=""),"",IF(AND(H600&gt;0,H600&lt;=Experiencia1),[3]Puntajes!$D$4,IF(AND(H600&gt;Experiencia1,H600&lt;=Experiencia2),[3]Puntajes!$D$5,IF(AND(H600&gt;Experiencia2,H600&lt;=Experiencia3),[3]Puntajes!$D$6,IF(H600&gt;Experiencia3,[3]Puntajes!$D$7,0)))))</f>
        <v/>
      </c>
    </row>
    <row r="601" spans="3:9" ht="13.8">
      <c r="C601" s="518"/>
      <c r="D601" s="517" t="str">
        <f>IF(ISERROR(VLOOKUP(C601,'[3]Capacidad Financiera'!$B$12:$X$62720,2,0)),"",VLOOKUP(C601,'[3]Capacidad Financiera'!$B$12:$X$3580,2,0))</f>
        <v/>
      </c>
      <c r="E601" s="519" t="str">
        <f>IF(ISERROR(VLOOKUP(C601,'[3]Capacidad Financiera'!$B$12:$X$62720,3,0)),"",VLOOKUP(C601,'[3]Capacidad Financiera'!$B$12:$X$62720,3,0))</f>
        <v/>
      </c>
      <c r="F601" s="516"/>
      <c r="G601" s="516" t="str">
        <f>IF(OR(D601="",E601="",F601=""),"",IF(C601&lt;&gt;"",IF(ISERROR(VLOOKUP($A$10,[3]POA!$A$2:$D$25,2,0)),"",VLOOKUP($A$10,[3]POA!$A$2:$D$25,2,0)),""))</f>
        <v/>
      </c>
      <c r="H601" s="520" t="str">
        <f t="shared" si="49"/>
        <v/>
      </c>
      <c r="I601" s="498" t="str">
        <f>IF(OR(D601="",E601="",F601=""),"",IF(AND(H601&gt;0,H601&lt;=Experiencia1),[3]Puntajes!$D$4,IF(AND(H601&gt;Experiencia1,H601&lt;=Experiencia2),[3]Puntajes!$D$5,IF(AND(H601&gt;Experiencia2,H601&lt;=Experiencia3),[3]Puntajes!$D$6,IF(H601&gt;Experiencia3,[3]Puntajes!$D$7,0)))))</f>
        <v/>
      </c>
    </row>
    <row r="602" spans="3:9" ht="13.8">
      <c r="C602" s="518"/>
      <c r="D602" s="517" t="str">
        <f>IF(ISERROR(VLOOKUP(C602,'[3]Capacidad Financiera'!$B$12:$X$62720,2,0)),"",VLOOKUP(C602,'[3]Capacidad Financiera'!$B$12:$X$3580,2,0))</f>
        <v/>
      </c>
      <c r="E602" s="519" t="str">
        <f>IF(ISERROR(VLOOKUP(C602,'[3]Capacidad Financiera'!$B$12:$X$62720,3,0)),"",VLOOKUP(C602,'[3]Capacidad Financiera'!$B$12:$X$62720,3,0))</f>
        <v/>
      </c>
      <c r="F602" s="516"/>
      <c r="G602" s="516" t="str">
        <f>IF(OR(D602="",E602="",F602=""),"",IF(C602&lt;&gt;"",IF(ISERROR(VLOOKUP($A$10,[3]POA!$A$2:$D$25,2,0)),"",VLOOKUP($A$10,[3]POA!$A$2:$D$25,2,0)),""))</f>
        <v/>
      </c>
      <c r="H602" s="520" t="str">
        <f t="shared" si="49"/>
        <v/>
      </c>
      <c r="I602" s="498" t="str">
        <f>IF(OR(D602="",E602="",F602=""),"",IF(AND(H602&gt;0,H602&lt;=Experiencia1),[3]Puntajes!$D$4,IF(AND(H602&gt;Experiencia1,H602&lt;=Experiencia2),[3]Puntajes!$D$5,IF(AND(H602&gt;Experiencia2,H602&lt;=Experiencia3),[3]Puntajes!$D$6,IF(H602&gt;Experiencia3,[3]Puntajes!$D$7,0)))))</f>
        <v/>
      </c>
    </row>
    <row r="603" spans="3:9" ht="14.4" thickBot="1">
      <c r="C603" s="521"/>
      <c r="D603" s="522" t="str">
        <f>IF(ISERROR(VLOOKUP(C603,'[3]Capacidad Financiera'!$B$12:$X$62720,2,0)),"",VLOOKUP(C603,'[3]Capacidad Financiera'!$B$12:$X$3580,2,0))</f>
        <v/>
      </c>
      <c r="E603" s="523" t="str">
        <f>IF(ISERROR(VLOOKUP(C603,'[3]Capacidad Financiera'!$B$12:$X$62720,3,0)),"",VLOOKUP(C603,'[3]Capacidad Financiera'!$B$12:$X$62720,3,0))</f>
        <v/>
      </c>
      <c r="F603" s="531"/>
      <c r="G603" s="531" t="str">
        <f>IF(OR(D603="",E603="",F603=""),"",IF(C603&lt;&gt;"",IF(ISERROR(VLOOKUP($A$10,[3]POA!$A$2:$D$25,2,0)),"",VLOOKUP($A$10,[3]POA!$A$2:$D$25,2,0)),""))</f>
        <v/>
      </c>
      <c r="H603" s="524" t="str">
        <f t="shared" si="49"/>
        <v/>
      </c>
      <c r="I603" s="502" t="str">
        <f>IF(OR(D603="",E603="",F603=""),"",IF(AND(H603&gt;0,H603&lt;=Experiencia1),[3]Puntajes!$D$4,IF(AND(H603&gt;Experiencia1,H603&lt;=Experiencia2),[3]Puntajes!$D$5,IF(AND(H603&gt;Experiencia2,H603&lt;=Experiencia3),[3]Puntajes!$D$6,IF(H603&gt;Experiencia3,[3]Puntajes!$D$7,0)))))</f>
        <v/>
      </c>
    </row>
    <row r="604" spans="3:9" ht="13.8">
      <c r="C604" s="525"/>
      <c r="D604" s="526" t="str">
        <f>IF(ISERROR(VLOOKUP(C604,'[3]Capacidad Financiera'!$B$12:$X$62720,2,0)),"",VLOOKUP(C604,'[3]Capacidad Financiera'!$B$12:$X$3580,2,0))</f>
        <v/>
      </c>
      <c r="E604" s="527" t="str">
        <f>IF(ISERROR(VLOOKUP(C604,'[3]Capacidad Financiera'!$B$12:$X$62720,3,0)),"",VLOOKUP(C604,'[3]Capacidad Financiera'!$B$12:$X$62720,3,0))</f>
        <v/>
      </c>
      <c r="F604" s="528"/>
      <c r="G604" s="528" t="str">
        <f>IF(OR(D604="",E604="",F604=""),"",IF(C605="",IF(C604&lt;&gt;"",IF(ISERROR(VLOOKUP($A$10,[3]POA!$A$2:$D$25,2,0)),"",VLOOKUP($A$10,[3]POA!$A$2:$D$25,2,0)),""),""))</f>
        <v/>
      </c>
      <c r="H604" s="529" t="str">
        <f>IF(OR(D604="",E604="",F604=""),"",IF(C605="",IF(C604&lt;&gt;"",F604/G604,""),""))</f>
        <v/>
      </c>
      <c r="I604" s="530" t="str">
        <f>IF(C605="",IF(F604="","",IF(AND(H604&gt;0,H604&lt;=Experiencia1),[3]Puntajes!$D$4,IF(AND(H604&gt;Experiencia1,H604&lt;=Experiencia2),[3]Puntajes!$D$5,IF(AND(H604&gt;Experiencia2,H604&lt;=Experiencia3),[3]Puntajes!$D$6,IF(H604&gt;Experiencia3,[3]Puntajes!$D$7,0))))),"")</f>
        <v/>
      </c>
    </row>
    <row r="605" spans="3:9" ht="13.8">
      <c r="C605" s="518"/>
      <c r="D605" s="517" t="str">
        <f>IF(ISERROR(VLOOKUP(C605,'[3]Capacidad Financiera'!$B$12:$X$62720,2,0)),"",VLOOKUP(C605,'[3]Capacidad Financiera'!$B$12:$X$3580,2,0))</f>
        <v/>
      </c>
      <c r="E605" s="519" t="str">
        <f>IF(ISERROR(VLOOKUP(C605,'[3]Capacidad Financiera'!$B$12:$X$62720,3,0)),"",VLOOKUP(C605,'[3]Capacidad Financiera'!$B$12:$X$62720,3,0))</f>
        <v/>
      </c>
      <c r="F605" s="516"/>
      <c r="G605" s="516" t="str">
        <f>IF(OR(D605="",E605="",F605=""),"",IF(C605&lt;&gt;"",IF(ISERROR(VLOOKUP($A$10,[3]POA!$A$2:$D$25,2,0)),"",VLOOKUP($A$10,[3]POA!$A$2:$D$25,2,0)),""))</f>
        <v/>
      </c>
      <c r="H605" s="520" t="str">
        <f>IF(OR(D605="",E605="",F605=""),"",IF(C605&lt;&gt;"",F605/(G605*E605),""))</f>
        <v/>
      </c>
      <c r="I605" s="498" t="str">
        <f>IF(OR(D605="",E605="",F605=""),"",IF(AND(H605&gt;0,H605&lt;=Experiencia1),[3]Puntajes!$D$4,IF(AND(H605&gt;Experiencia1,H605&lt;=Experiencia2),[3]Puntajes!$D$5,IF(AND(H605&gt;Experiencia2,H605&lt;=Experiencia3),[3]Puntajes!$D$6,IF(H605&gt;Experiencia3,[3]Puntajes!$D$7,0)))))</f>
        <v/>
      </c>
    </row>
    <row r="606" spans="3:9" ht="13.8">
      <c r="C606" s="518"/>
      <c r="D606" s="517" t="str">
        <f>IF(ISERROR(VLOOKUP(C606,'[3]Capacidad Financiera'!$B$12:$X$62720,2,0)),"",VLOOKUP(C606,'[3]Capacidad Financiera'!$B$12:$X$3580,2,0))</f>
        <v/>
      </c>
      <c r="E606" s="519" t="str">
        <f>IF(ISERROR(VLOOKUP(C606,'[3]Capacidad Financiera'!$B$12:$X$62720,3,0)),"",VLOOKUP(C606,'[3]Capacidad Financiera'!$B$12:$X$62720,3,0))</f>
        <v/>
      </c>
      <c r="F606" s="516"/>
      <c r="G606" s="516" t="str">
        <f>IF(OR(D606="",E606="",F606=""),"",IF(C606&lt;&gt;"",IF(ISERROR(VLOOKUP($A$10,[3]POA!$A$2:$D$25,2,0)),"",VLOOKUP($A$10,[3]POA!$A$2:$D$25,2,0)),""))</f>
        <v/>
      </c>
      <c r="H606" s="520" t="str">
        <f t="shared" ref="H606:H614" si="50">IF(OR(D606="",E606="",F606=""),"",IF(C606&lt;&gt;"",F606/(G606*E606),""))</f>
        <v/>
      </c>
      <c r="I606" s="498" t="str">
        <f>IF(OR(D606="",E606="",F606=""),"",IF(AND(H606&gt;0,H606&lt;=Experiencia1),[3]Puntajes!$D$4,IF(AND(H606&gt;Experiencia1,H606&lt;=Experiencia2),[3]Puntajes!$D$5,IF(AND(H606&gt;Experiencia2,H606&lt;=Experiencia3),[3]Puntajes!$D$6,IF(H606&gt;Experiencia3,[3]Puntajes!$D$7,0)))))</f>
        <v/>
      </c>
    </row>
    <row r="607" spans="3:9" ht="13.8">
      <c r="C607" s="518"/>
      <c r="D607" s="517" t="str">
        <f>IF(ISERROR(VLOOKUP(C607,'[3]Capacidad Financiera'!$B$12:$X$62720,2,0)),"",VLOOKUP(C607,'[3]Capacidad Financiera'!$B$12:$X$3580,2,0))</f>
        <v/>
      </c>
      <c r="E607" s="519" t="str">
        <f>IF(ISERROR(VLOOKUP(C607,'[3]Capacidad Financiera'!$B$12:$X$62720,3,0)),"",VLOOKUP(C607,'[3]Capacidad Financiera'!$B$12:$X$62720,3,0))</f>
        <v/>
      </c>
      <c r="F607" s="516"/>
      <c r="G607" s="516" t="str">
        <f>IF(OR(D607="",E607="",F607=""),"",IF(C607&lt;&gt;"",IF(ISERROR(VLOOKUP($A$10,[3]POA!$A$2:$D$25,2,0)),"",VLOOKUP($A$10,[3]POA!$A$2:$D$25,2,0)),""))</f>
        <v/>
      </c>
      <c r="H607" s="520" t="str">
        <f t="shared" si="50"/>
        <v/>
      </c>
      <c r="I607" s="498" t="str">
        <f>IF(OR(D607="",E607="",F607=""),"",IF(AND(H607&gt;0,H607&lt;=Experiencia1),[3]Puntajes!$D$4,IF(AND(H607&gt;Experiencia1,H607&lt;=Experiencia2),[3]Puntajes!$D$5,IF(AND(H607&gt;Experiencia2,H607&lt;=Experiencia3),[3]Puntajes!$D$6,IF(H607&gt;Experiencia3,[3]Puntajes!$D$7,0)))))</f>
        <v/>
      </c>
    </row>
    <row r="608" spans="3:9" ht="13.8">
      <c r="C608" s="518"/>
      <c r="D608" s="517" t="str">
        <f>IF(ISERROR(VLOOKUP(C608,'[3]Capacidad Financiera'!$B$12:$X$62720,2,0)),"",VLOOKUP(C608,'[3]Capacidad Financiera'!$B$12:$X$3580,2,0))</f>
        <v/>
      </c>
      <c r="E608" s="519" t="str">
        <f>IF(ISERROR(VLOOKUP(C608,'[3]Capacidad Financiera'!$B$12:$X$62720,3,0)),"",VLOOKUP(C608,'[3]Capacidad Financiera'!$B$12:$X$62720,3,0))</f>
        <v/>
      </c>
      <c r="F608" s="516"/>
      <c r="G608" s="516" t="str">
        <f>IF(OR(D608="",E608="",F608=""),"",IF(C608&lt;&gt;"",IF(ISERROR(VLOOKUP($A$10,[3]POA!$A$2:$D$25,2,0)),"",VLOOKUP($A$10,[3]POA!$A$2:$D$25,2,0)),""))</f>
        <v/>
      </c>
      <c r="H608" s="520" t="str">
        <f t="shared" si="50"/>
        <v/>
      </c>
      <c r="I608" s="498" t="str">
        <f>IF(OR(D608="",E608="",F608=""),"",IF(AND(H608&gt;0,H608&lt;=Experiencia1),[3]Puntajes!$D$4,IF(AND(H608&gt;Experiencia1,H608&lt;=Experiencia2),[3]Puntajes!$D$5,IF(AND(H608&gt;Experiencia2,H608&lt;=Experiencia3),[3]Puntajes!$D$6,IF(H608&gt;Experiencia3,[3]Puntajes!$D$7,0)))))</f>
        <v/>
      </c>
    </row>
    <row r="609" spans="3:9" ht="13.8">
      <c r="C609" s="518"/>
      <c r="D609" s="517" t="str">
        <f>IF(ISERROR(VLOOKUP(C609,'[3]Capacidad Financiera'!$B$12:$X$62720,2,0)),"",VLOOKUP(C609,'[3]Capacidad Financiera'!$B$12:$X$3580,2,0))</f>
        <v/>
      </c>
      <c r="E609" s="519" t="str">
        <f>IF(ISERROR(VLOOKUP(C609,'[3]Capacidad Financiera'!$B$12:$X$62720,3,0)),"",VLOOKUP(C609,'[3]Capacidad Financiera'!$B$12:$X$62720,3,0))</f>
        <v/>
      </c>
      <c r="F609" s="516"/>
      <c r="G609" s="516" t="str">
        <f>IF(OR(D609="",E609="",F609=""),"",IF(C609&lt;&gt;"",IF(ISERROR(VLOOKUP($A$10,[3]POA!$A$2:$D$25,2,0)),"",VLOOKUP($A$10,[3]POA!$A$2:$D$25,2,0)),""))</f>
        <v/>
      </c>
      <c r="H609" s="520" t="str">
        <f t="shared" si="50"/>
        <v/>
      </c>
      <c r="I609" s="498" t="str">
        <f>IF(OR(D609="",E609="",F609=""),"",IF(AND(H609&gt;0,H609&lt;=Experiencia1),[3]Puntajes!$D$4,IF(AND(H609&gt;Experiencia1,H609&lt;=Experiencia2),[3]Puntajes!$D$5,IF(AND(H609&gt;Experiencia2,H609&lt;=Experiencia3),[3]Puntajes!$D$6,IF(H609&gt;Experiencia3,[3]Puntajes!$D$7,0)))))</f>
        <v/>
      </c>
    </row>
    <row r="610" spans="3:9" ht="13.8">
      <c r="C610" s="518"/>
      <c r="D610" s="517" t="str">
        <f>IF(ISERROR(VLOOKUP(C610,'[3]Capacidad Financiera'!$B$12:$X$62720,2,0)),"",VLOOKUP(C610,'[3]Capacidad Financiera'!$B$12:$X$3580,2,0))</f>
        <v/>
      </c>
      <c r="E610" s="519" t="str">
        <f>IF(ISERROR(VLOOKUP(C610,'[3]Capacidad Financiera'!$B$12:$X$62720,3,0)),"",VLOOKUP(C610,'[3]Capacidad Financiera'!$B$12:$X$62720,3,0))</f>
        <v/>
      </c>
      <c r="F610" s="516"/>
      <c r="G610" s="516" t="str">
        <f>IF(OR(D610="",E610="",F610=""),"",IF(C610&lt;&gt;"",IF(ISERROR(VLOOKUP($A$10,[3]POA!$A$2:$D$25,2,0)),"",VLOOKUP($A$10,[3]POA!$A$2:$D$25,2,0)),""))</f>
        <v/>
      </c>
      <c r="H610" s="520" t="str">
        <f t="shared" si="50"/>
        <v/>
      </c>
      <c r="I610" s="498" t="str">
        <f>IF(OR(D610="",E610="",F610=""),"",IF(AND(H610&gt;0,H610&lt;=Experiencia1),[3]Puntajes!$D$4,IF(AND(H610&gt;Experiencia1,H610&lt;=Experiencia2),[3]Puntajes!$D$5,IF(AND(H610&gt;Experiencia2,H610&lt;=Experiencia3),[3]Puntajes!$D$6,IF(H610&gt;Experiencia3,[3]Puntajes!$D$7,0)))))</f>
        <v/>
      </c>
    </row>
    <row r="611" spans="3:9" ht="13.8">
      <c r="C611" s="518"/>
      <c r="D611" s="517" t="str">
        <f>IF(ISERROR(VLOOKUP(C611,'[3]Capacidad Financiera'!$B$12:$X$62720,2,0)),"",VLOOKUP(C611,'[3]Capacidad Financiera'!$B$12:$X$3580,2,0))</f>
        <v/>
      </c>
      <c r="E611" s="519" t="str">
        <f>IF(ISERROR(VLOOKUP(C611,'[3]Capacidad Financiera'!$B$12:$X$62720,3,0)),"",VLOOKUP(C611,'[3]Capacidad Financiera'!$B$12:$X$62720,3,0))</f>
        <v/>
      </c>
      <c r="F611" s="516"/>
      <c r="G611" s="516" t="str">
        <f>IF(OR(D611="",E611="",F611=""),"",IF(C611&lt;&gt;"",IF(ISERROR(VLOOKUP($A$10,[3]POA!$A$2:$D$25,2,0)),"",VLOOKUP($A$10,[3]POA!$A$2:$D$25,2,0)),""))</f>
        <v/>
      </c>
      <c r="H611" s="520" t="str">
        <f t="shared" si="50"/>
        <v/>
      </c>
      <c r="I611" s="498" t="str">
        <f>IF(OR(D611="",E611="",F611=""),"",IF(AND(H611&gt;0,H611&lt;=Experiencia1),[3]Puntajes!$D$4,IF(AND(H611&gt;Experiencia1,H611&lt;=Experiencia2),[3]Puntajes!$D$5,IF(AND(H611&gt;Experiencia2,H611&lt;=Experiencia3),[3]Puntajes!$D$6,IF(H611&gt;Experiencia3,[3]Puntajes!$D$7,0)))))</f>
        <v/>
      </c>
    </row>
    <row r="612" spans="3:9" ht="13.8">
      <c r="C612" s="518"/>
      <c r="D612" s="517" t="str">
        <f>IF(ISERROR(VLOOKUP(C612,'[3]Capacidad Financiera'!$B$12:$X$62720,2,0)),"",VLOOKUP(C612,'[3]Capacidad Financiera'!$B$12:$X$3580,2,0))</f>
        <v/>
      </c>
      <c r="E612" s="519" t="str">
        <f>IF(ISERROR(VLOOKUP(C612,'[3]Capacidad Financiera'!$B$12:$X$62720,3,0)),"",VLOOKUP(C612,'[3]Capacidad Financiera'!$B$12:$X$62720,3,0))</f>
        <v/>
      </c>
      <c r="F612" s="516"/>
      <c r="G612" s="516" t="str">
        <f>IF(OR(D612="",E612="",F612=""),"",IF(C612&lt;&gt;"",IF(ISERROR(VLOOKUP($A$10,[3]POA!$A$2:$D$25,2,0)),"",VLOOKUP($A$10,[3]POA!$A$2:$D$25,2,0)),""))</f>
        <v/>
      </c>
      <c r="H612" s="520" t="str">
        <f t="shared" si="50"/>
        <v/>
      </c>
      <c r="I612" s="498" t="str">
        <f>IF(OR(D612="",E612="",F612=""),"",IF(AND(H612&gt;0,H612&lt;=Experiencia1),[3]Puntajes!$D$4,IF(AND(H612&gt;Experiencia1,H612&lt;=Experiencia2),[3]Puntajes!$D$5,IF(AND(H612&gt;Experiencia2,H612&lt;=Experiencia3),[3]Puntajes!$D$6,IF(H612&gt;Experiencia3,[3]Puntajes!$D$7,0)))))</f>
        <v/>
      </c>
    </row>
    <row r="613" spans="3:9" ht="13.8">
      <c r="C613" s="518"/>
      <c r="D613" s="517" t="str">
        <f>IF(ISERROR(VLOOKUP(C613,'[3]Capacidad Financiera'!$B$12:$X$62720,2,0)),"",VLOOKUP(C613,'[3]Capacidad Financiera'!$B$12:$X$3580,2,0))</f>
        <v/>
      </c>
      <c r="E613" s="519" t="str">
        <f>IF(ISERROR(VLOOKUP(C613,'[3]Capacidad Financiera'!$B$12:$X$62720,3,0)),"",VLOOKUP(C613,'[3]Capacidad Financiera'!$B$12:$X$62720,3,0))</f>
        <v/>
      </c>
      <c r="F613" s="516"/>
      <c r="G613" s="516" t="str">
        <f>IF(OR(D613="",E613="",F613=""),"",IF(C613&lt;&gt;"",IF(ISERROR(VLOOKUP($A$10,[3]POA!$A$2:$D$25,2,0)),"",VLOOKUP($A$10,[3]POA!$A$2:$D$25,2,0)),""))</f>
        <v/>
      </c>
      <c r="H613" s="520" t="str">
        <f t="shared" si="50"/>
        <v/>
      </c>
      <c r="I613" s="498" t="str">
        <f>IF(OR(D613="",E613="",F613=""),"",IF(AND(H613&gt;0,H613&lt;=Experiencia1),[3]Puntajes!$D$4,IF(AND(H613&gt;Experiencia1,H613&lt;=Experiencia2),[3]Puntajes!$D$5,IF(AND(H613&gt;Experiencia2,H613&lt;=Experiencia3),[3]Puntajes!$D$6,IF(H613&gt;Experiencia3,[3]Puntajes!$D$7,0)))))</f>
        <v/>
      </c>
    </row>
    <row r="614" spans="3:9" ht="14.4" thickBot="1">
      <c r="C614" s="521"/>
      <c r="D614" s="522" t="str">
        <f>IF(ISERROR(VLOOKUP(C614,'[3]Capacidad Financiera'!$B$12:$X$62720,2,0)),"",VLOOKUP(C614,'[3]Capacidad Financiera'!$B$12:$X$3580,2,0))</f>
        <v/>
      </c>
      <c r="E614" s="523" t="str">
        <f>IF(ISERROR(VLOOKUP(C614,'[3]Capacidad Financiera'!$B$12:$X$62720,3,0)),"",VLOOKUP(C614,'[3]Capacidad Financiera'!$B$12:$X$62720,3,0))</f>
        <v/>
      </c>
      <c r="F614" s="531"/>
      <c r="G614" s="531" t="str">
        <f>IF(OR(D614="",E614="",F614=""),"",IF(C614&lt;&gt;"",IF(ISERROR(VLOOKUP($A$10,[3]POA!$A$2:$D$25,2,0)),"",VLOOKUP($A$10,[3]POA!$A$2:$D$25,2,0)),""))</f>
        <v/>
      </c>
      <c r="H614" s="524" t="str">
        <f t="shared" si="50"/>
        <v/>
      </c>
      <c r="I614" s="502" t="str">
        <f>IF(OR(D614="",E614="",F614=""),"",IF(AND(H614&gt;0,H614&lt;=Experiencia1),[3]Puntajes!$D$4,IF(AND(H614&gt;Experiencia1,H614&lt;=Experiencia2),[3]Puntajes!$D$5,IF(AND(H614&gt;Experiencia2,H614&lt;=Experiencia3),[3]Puntajes!$D$6,IF(H614&gt;Experiencia3,[3]Puntajes!$D$7,0)))))</f>
        <v/>
      </c>
    </row>
    <row r="615" spans="3:9" ht="13.8">
      <c r="C615" s="525"/>
      <c r="D615" s="526" t="str">
        <f>IF(ISERROR(VLOOKUP(C615,'[3]Capacidad Financiera'!$B$12:$X$62720,2,0)),"",VLOOKUP(C615,'[3]Capacidad Financiera'!$B$12:$X$3580,2,0))</f>
        <v/>
      </c>
      <c r="E615" s="527" t="str">
        <f>IF(ISERROR(VLOOKUP(C615,'[3]Capacidad Financiera'!$B$12:$X$62720,3,0)),"",VLOOKUP(C615,'[3]Capacidad Financiera'!$B$12:$X$62720,3,0))</f>
        <v/>
      </c>
      <c r="F615" s="528"/>
      <c r="G615" s="528" t="str">
        <f>IF(OR(D615="",E615="",F615=""),"",IF(C616="",IF(C615&lt;&gt;"",IF(ISERROR(VLOOKUP($A$10,[3]POA!$A$2:$D$25,2,0)),"",VLOOKUP($A$10,[3]POA!$A$2:$D$25,2,0)),""),""))</f>
        <v/>
      </c>
      <c r="H615" s="529" t="str">
        <f>IF(OR(D615="",E615="",F615=""),"",IF(C616="",IF(C615&lt;&gt;"",F615/G615,""),""))</f>
        <v/>
      </c>
      <c r="I615" s="530" t="str">
        <f>IF(C616="",IF(F615="","",IF(AND(H615&gt;0,H615&lt;=Experiencia1),[3]Puntajes!$D$4,IF(AND(H615&gt;Experiencia1,H615&lt;=Experiencia2),[3]Puntajes!$D$5,IF(AND(H615&gt;Experiencia2,H615&lt;=Experiencia3),[3]Puntajes!$D$6,IF(H615&gt;Experiencia3,[3]Puntajes!$D$7,0))))),"")</f>
        <v/>
      </c>
    </row>
    <row r="616" spans="3:9" ht="13.8">
      <c r="C616" s="518"/>
      <c r="D616" s="517" t="str">
        <f>IF(ISERROR(VLOOKUP(C616,'[3]Capacidad Financiera'!$B$12:$X$62720,2,0)),"",VLOOKUP(C616,'[3]Capacidad Financiera'!$B$12:$X$3580,2,0))</f>
        <v/>
      </c>
      <c r="E616" s="519" t="str">
        <f>IF(ISERROR(VLOOKUP(C616,'[3]Capacidad Financiera'!$B$12:$X$62720,3,0)),"",VLOOKUP(C616,'[3]Capacidad Financiera'!$B$12:$X$62720,3,0))</f>
        <v/>
      </c>
      <c r="F616" s="516"/>
      <c r="G616" s="516" t="str">
        <f>IF(OR(D616="",E616="",F616=""),"",IF(C616&lt;&gt;"",IF(ISERROR(VLOOKUP($A$10,[3]POA!$A$2:$D$25,2,0)),"",VLOOKUP($A$10,[3]POA!$A$2:$D$25,2,0)),""))</f>
        <v/>
      </c>
      <c r="H616" s="520" t="str">
        <f>IF(OR(D616="",E616="",F616=""),"",IF(C616&lt;&gt;"",F616/(G616*E616),""))</f>
        <v/>
      </c>
      <c r="I616" s="498" t="str">
        <f>IF(OR(D616="",E616="",F616=""),"",IF(AND(H616&gt;0,H616&lt;=Experiencia1),[3]Puntajes!$D$4,IF(AND(H616&gt;Experiencia1,H616&lt;=Experiencia2),[3]Puntajes!$D$5,IF(AND(H616&gt;Experiencia2,H616&lt;=Experiencia3),[3]Puntajes!$D$6,IF(H616&gt;Experiencia3,[3]Puntajes!$D$7,0)))))</f>
        <v/>
      </c>
    </row>
    <row r="617" spans="3:9" ht="13.8">
      <c r="C617" s="518"/>
      <c r="D617" s="517" t="str">
        <f>IF(ISERROR(VLOOKUP(C617,'[3]Capacidad Financiera'!$B$12:$X$62720,2,0)),"",VLOOKUP(C617,'[3]Capacidad Financiera'!$B$12:$X$3580,2,0))</f>
        <v/>
      </c>
      <c r="E617" s="519" t="str">
        <f>IF(ISERROR(VLOOKUP(C617,'[3]Capacidad Financiera'!$B$12:$X$62720,3,0)),"",VLOOKUP(C617,'[3]Capacidad Financiera'!$B$12:$X$62720,3,0))</f>
        <v/>
      </c>
      <c r="F617" s="516"/>
      <c r="G617" s="516" t="str">
        <f>IF(OR(D617="",E617="",F617=""),"",IF(C617&lt;&gt;"",IF(ISERROR(VLOOKUP($A$10,[3]POA!$A$2:$D$25,2,0)),"",VLOOKUP($A$10,[3]POA!$A$2:$D$25,2,0)),""))</f>
        <v/>
      </c>
      <c r="H617" s="520" t="str">
        <f t="shared" ref="H617:H625" si="51">IF(OR(D617="",E617="",F617=""),"",IF(C617&lt;&gt;"",F617/(G617*E617),""))</f>
        <v/>
      </c>
      <c r="I617" s="498" t="str">
        <f>IF(OR(D617="",E617="",F617=""),"",IF(AND(H617&gt;0,H617&lt;=Experiencia1),[3]Puntajes!$D$4,IF(AND(H617&gt;Experiencia1,H617&lt;=Experiencia2),[3]Puntajes!$D$5,IF(AND(H617&gt;Experiencia2,H617&lt;=Experiencia3),[3]Puntajes!$D$6,IF(H617&gt;Experiencia3,[3]Puntajes!$D$7,0)))))</f>
        <v/>
      </c>
    </row>
    <row r="618" spans="3:9" ht="13.8">
      <c r="C618" s="518"/>
      <c r="D618" s="517" t="str">
        <f>IF(ISERROR(VLOOKUP(C618,'[3]Capacidad Financiera'!$B$12:$X$62720,2,0)),"",VLOOKUP(C618,'[3]Capacidad Financiera'!$B$12:$X$3580,2,0))</f>
        <v/>
      </c>
      <c r="E618" s="519" t="str">
        <f>IF(ISERROR(VLOOKUP(C618,'[3]Capacidad Financiera'!$B$12:$X$62720,3,0)),"",VLOOKUP(C618,'[3]Capacidad Financiera'!$B$12:$X$62720,3,0))</f>
        <v/>
      </c>
      <c r="F618" s="516"/>
      <c r="G618" s="516" t="str">
        <f>IF(OR(D618="",E618="",F618=""),"",IF(C618&lt;&gt;"",IF(ISERROR(VLOOKUP($A$10,[3]POA!$A$2:$D$25,2,0)),"",VLOOKUP($A$10,[3]POA!$A$2:$D$25,2,0)),""))</f>
        <v/>
      </c>
      <c r="H618" s="520" t="str">
        <f t="shared" si="51"/>
        <v/>
      </c>
      <c r="I618" s="498" t="str">
        <f>IF(OR(D618="",E618="",F618=""),"",IF(AND(H618&gt;0,H618&lt;=Experiencia1),[3]Puntajes!$D$4,IF(AND(H618&gt;Experiencia1,H618&lt;=Experiencia2),[3]Puntajes!$D$5,IF(AND(H618&gt;Experiencia2,H618&lt;=Experiencia3),[3]Puntajes!$D$6,IF(H618&gt;Experiencia3,[3]Puntajes!$D$7,0)))))</f>
        <v/>
      </c>
    </row>
    <row r="619" spans="3:9" ht="13.8">
      <c r="C619" s="518"/>
      <c r="D619" s="517" t="str">
        <f>IF(ISERROR(VLOOKUP(C619,'[3]Capacidad Financiera'!$B$12:$X$62720,2,0)),"",VLOOKUP(C619,'[3]Capacidad Financiera'!$B$12:$X$3580,2,0))</f>
        <v/>
      </c>
      <c r="E619" s="519" t="str">
        <f>IF(ISERROR(VLOOKUP(C619,'[3]Capacidad Financiera'!$B$12:$X$62720,3,0)),"",VLOOKUP(C619,'[3]Capacidad Financiera'!$B$12:$X$62720,3,0))</f>
        <v/>
      </c>
      <c r="F619" s="516"/>
      <c r="G619" s="516" t="str">
        <f>IF(OR(D619="",E619="",F619=""),"",IF(C619&lt;&gt;"",IF(ISERROR(VLOOKUP($A$10,[3]POA!$A$2:$D$25,2,0)),"",VLOOKUP($A$10,[3]POA!$A$2:$D$25,2,0)),""))</f>
        <v/>
      </c>
      <c r="H619" s="520" t="str">
        <f t="shared" si="51"/>
        <v/>
      </c>
      <c r="I619" s="498" t="str">
        <f>IF(OR(D619="",E619="",F619=""),"",IF(AND(H619&gt;0,H619&lt;=Experiencia1),[3]Puntajes!$D$4,IF(AND(H619&gt;Experiencia1,H619&lt;=Experiencia2),[3]Puntajes!$D$5,IF(AND(H619&gt;Experiencia2,H619&lt;=Experiencia3),[3]Puntajes!$D$6,IF(H619&gt;Experiencia3,[3]Puntajes!$D$7,0)))))</f>
        <v/>
      </c>
    </row>
    <row r="620" spans="3:9" ht="13.8">
      <c r="C620" s="518"/>
      <c r="D620" s="517" t="str">
        <f>IF(ISERROR(VLOOKUP(C620,'[3]Capacidad Financiera'!$B$12:$X$62720,2,0)),"",VLOOKUP(C620,'[3]Capacidad Financiera'!$B$12:$X$3580,2,0))</f>
        <v/>
      </c>
      <c r="E620" s="519" t="str">
        <f>IF(ISERROR(VLOOKUP(C620,'[3]Capacidad Financiera'!$B$12:$X$62720,3,0)),"",VLOOKUP(C620,'[3]Capacidad Financiera'!$B$12:$X$62720,3,0))</f>
        <v/>
      </c>
      <c r="F620" s="516"/>
      <c r="G620" s="516" t="str">
        <f>IF(OR(D620="",E620="",F620=""),"",IF(C620&lt;&gt;"",IF(ISERROR(VLOOKUP($A$10,[3]POA!$A$2:$D$25,2,0)),"",VLOOKUP($A$10,[3]POA!$A$2:$D$25,2,0)),""))</f>
        <v/>
      </c>
      <c r="H620" s="520" t="str">
        <f t="shared" si="51"/>
        <v/>
      </c>
      <c r="I620" s="498" t="str">
        <f>IF(OR(D620="",E620="",F620=""),"",IF(AND(H620&gt;0,H620&lt;=Experiencia1),[3]Puntajes!$D$4,IF(AND(H620&gt;Experiencia1,H620&lt;=Experiencia2),[3]Puntajes!$D$5,IF(AND(H620&gt;Experiencia2,H620&lt;=Experiencia3),[3]Puntajes!$D$6,IF(H620&gt;Experiencia3,[3]Puntajes!$D$7,0)))))</f>
        <v/>
      </c>
    </row>
    <row r="621" spans="3:9" ht="13.8">
      <c r="C621" s="518"/>
      <c r="D621" s="517" t="str">
        <f>IF(ISERROR(VLOOKUP(C621,'[3]Capacidad Financiera'!$B$12:$X$62720,2,0)),"",VLOOKUP(C621,'[3]Capacidad Financiera'!$B$12:$X$3580,2,0))</f>
        <v/>
      </c>
      <c r="E621" s="519" t="str">
        <f>IF(ISERROR(VLOOKUP(C621,'[3]Capacidad Financiera'!$B$12:$X$62720,3,0)),"",VLOOKUP(C621,'[3]Capacidad Financiera'!$B$12:$X$62720,3,0))</f>
        <v/>
      </c>
      <c r="F621" s="516"/>
      <c r="G621" s="516" t="str">
        <f>IF(OR(D621="",E621="",F621=""),"",IF(C621&lt;&gt;"",IF(ISERROR(VLOOKUP($A$10,[3]POA!$A$2:$D$25,2,0)),"",VLOOKUP($A$10,[3]POA!$A$2:$D$25,2,0)),""))</f>
        <v/>
      </c>
      <c r="H621" s="520" t="str">
        <f t="shared" si="51"/>
        <v/>
      </c>
      <c r="I621" s="498" t="str">
        <f>IF(OR(D621="",E621="",F621=""),"",IF(AND(H621&gt;0,H621&lt;=Experiencia1),[3]Puntajes!$D$4,IF(AND(H621&gt;Experiencia1,H621&lt;=Experiencia2),[3]Puntajes!$D$5,IF(AND(H621&gt;Experiencia2,H621&lt;=Experiencia3),[3]Puntajes!$D$6,IF(H621&gt;Experiencia3,[3]Puntajes!$D$7,0)))))</f>
        <v/>
      </c>
    </row>
    <row r="622" spans="3:9" ht="13.8">
      <c r="C622" s="518"/>
      <c r="D622" s="517" t="str">
        <f>IF(ISERROR(VLOOKUP(C622,'[3]Capacidad Financiera'!$B$12:$X$62720,2,0)),"",VLOOKUP(C622,'[3]Capacidad Financiera'!$B$12:$X$3580,2,0))</f>
        <v/>
      </c>
      <c r="E622" s="519" t="str">
        <f>IF(ISERROR(VLOOKUP(C622,'[3]Capacidad Financiera'!$B$12:$X$62720,3,0)),"",VLOOKUP(C622,'[3]Capacidad Financiera'!$B$12:$X$62720,3,0))</f>
        <v/>
      </c>
      <c r="F622" s="516"/>
      <c r="G622" s="516" t="str">
        <f>IF(OR(D622="",E622="",F622=""),"",IF(C622&lt;&gt;"",IF(ISERROR(VLOOKUP($A$10,[3]POA!$A$2:$D$25,2,0)),"",VLOOKUP($A$10,[3]POA!$A$2:$D$25,2,0)),""))</f>
        <v/>
      </c>
      <c r="H622" s="520" t="str">
        <f t="shared" si="51"/>
        <v/>
      </c>
      <c r="I622" s="498" t="str">
        <f>IF(OR(D622="",E622="",F622=""),"",IF(AND(H622&gt;0,H622&lt;=Experiencia1),[3]Puntajes!$D$4,IF(AND(H622&gt;Experiencia1,H622&lt;=Experiencia2),[3]Puntajes!$D$5,IF(AND(H622&gt;Experiencia2,H622&lt;=Experiencia3),[3]Puntajes!$D$6,IF(H622&gt;Experiencia3,[3]Puntajes!$D$7,0)))))</f>
        <v/>
      </c>
    </row>
    <row r="623" spans="3:9" ht="13.8">
      <c r="C623" s="518"/>
      <c r="D623" s="517" t="str">
        <f>IF(ISERROR(VLOOKUP(C623,'[3]Capacidad Financiera'!$B$12:$X$62720,2,0)),"",VLOOKUP(C623,'[3]Capacidad Financiera'!$B$12:$X$3580,2,0))</f>
        <v/>
      </c>
      <c r="E623" s="519" t="str">
        <f>IF(ISERROR(VLOOKUP(C623,'[3]Capacidad Financiera'!$B$12:$X$62720,3,0)),"",VLOOKUP(C623,'[3]Capacidad Financiera'!$B$12:$X$62720,3,0))</f>
        <v/>
      </c>
      <c r="F623" s="516"/>
      <c r="G623" s="516" t="str">
        <f>IF(OR(D623="",E623="",F623=""),"",IF(C623&lt;&gt;"",IF(ISERROR(VLOOKUP($A$10,[3]POA!$A$2:$D$25,2,0)),"",VLOOKUP($A$10,[3]POA!$A$2:$D$25,2,0)),""))</f>
        <v/>
      </c>
      <c r="H623" s="520" t="str">
        <f t="shared" si="51"/>
        <v/>
      </c>
      <c r="I623" s="498" t="str">
        <f>IF(OR(D623="",E623="",F623=""),"",IF(AND(H623&gt;0,H623&lt;=Experiencia1),[3]Puntajes!$D$4,IF(AND(H623&gt;Experiencia1,H623&lt;=Experiencia2),[3]Puntajes!$D$5,IF(AND(H623&gt;Experiencia2,H623&lt;=Experiencia3),[3]Puntajes!$D$6,IF(H623&gt;Experiencia3,[3]Puntajes!$D$7,0)))))</f>
        <v/>
      </c>
    </row>
    <row r="624" spans="3:9" ht="13.8">
      <c r="C624" s="518"/>
      <c r="D624" s="517" t="str">
        <f>IF(ISERROR(VLOOKUP(C624,'[3]Capacidad Financiera'!$B$12:$X$62720,2,0)),"",VLOOKUP(C624,'[3]Capacidad Financiera'!$B$12:$X$3580,2,0))</f>
        <v/>
      </c>
      <c r="E624" s="519" t="str">
        <f>IF(ISERROR(VLOOKUP(C624,'[3]Capacidad Financiera'!$B$12:$X$62720,3,0)),"",VLOOKUP(C624,'[3]Capacidad Financiera'!$B$12:$X$62720,3,0))</f>
        <v/>
      </c>
      <c r="F624" s="516"/>
      <c r="G624" s="516" t="str">
        <f>IF(OR(D624="",E624="",F624=""),"",IF(C624&lt;&gt;"",IF(ISERROR(VLOOKUP($A$10,[3]POA!$A$2:$D$25,2,0)),"",VLOOKUP($A$10,[3]POA!$A$2:$D$25,2,0)),""))</f>
        <v/>
      </c>
      <c r="H624" s="520" t="str">
        <f t="shared" si="51"/>
        <v/>
      </c>
      <c r="I624" s="498" t="str">
        <f>IF(OR(D624="",E624="",F624=""),"",IF(AND(H624&gt;0,H624&lt;=Experiencia1),[3]Puntajes!$D$4,IF(AND(H624&gt;Experiencia1,H624&lt;=Experiencia2),[3]Puntajes!$D$5,IF(AND(H624&gt;Experiencia2,H624&lt;=Experiencia3),[3]Puntajes!$D$6,IF(H624&gt;Experiencia3,[3]Puntajes!$D$7,0)))))</f>
        <v/>
      </c>
    </row>
    <row r="625" spans="3:9" ht="14.4" thickBot="1">
      <c r="C625" s="521"/>
      <c r="D625" s="522" t="str">
        <f>IF(ISERROR(VLOOKUP(C625,'[3]Capacidad Financiera'!$B$12:$X$62720,2,0)),"",VLOOKUP(C625,'[3]Capacidad Financiera'!$B$12:$X$3580,2,0))</f>
        <v/>
      </c>
      <c r="E625" s="523" t="str">
        <f>IF(ISERROR(VLOOKUP(C625,'[3]Capacidad Financiera'!$B$12:$X$62720,3,0)),"",VLOOKUP(C625,'[3]Capacidad Financiera'!$B$12:$X$62720,3,0))</f>
        <v/>
      </c>
      <c r="F625" s="531"/>
      <c r="G625" s="531" t="str">
        <f>IF(OR(D625="",E625="",F625=""),"",IF(C625&lt;&gt;"",IF(ISERROR(VLOOKUP($A$10,[3]POA!$A$2:$D$25,2,0)),"",VLOOKUP($A$10,[3]POA!$A$2:$D$25,2,0)),""))</f>
        <v/>
      </c>
      <c r="H625" s="524" t="str">
        <f t="shared" si="51"/>
        <v/>
      </c>
      <c r="I625" s="502" t="str">
        <f>IF(OR(D625="",E625="",F625=""),"",IF(AND(H625&gt;0,H625&lt;=Experiencia1),[3]Puntajes!$D$4,IF(AND(H625&gt;Experiencia1,H625&lt;=Experiencia2),[3]Puntajes!$D$5,IF(AND(H625&gt;Experiencia2,H625&lt;=Experiencia3),[3]Puntajes!$D$6,IF(H625&gt;Experiencia3,[3]Puntajes!$D$7,0)))))</f>
        <v/>
      </c>
    </row>
    <row r="626" spans="3:9" ht="13.8">
      <c r="C626" s="525"/>
      <c r="D626" s="526" t="str">
        <f>IF(ISERROR(VLOOKUP(C626,'[3]Capacidad Financiera'!$B$12:$X$62720,2,0)),"",VLOOKUP(C626,'[3]Capacidad Financiera'!$B$12:$X$3580,2,0))</f>
        <v/>
      </c>
      <c r="E626" s="527" t="str">
        <f>IF(ISERROR(VLOOKUP(C626,'[3]Capacidad Financiera'!$B$12:$X$62720,3,0)),"",VLOOKUP(C626,'[3]Capacidad Financiera'!$B$12:$X$62720,3,0))</f>
        <v/>
      </c>
      <c r="F626" s="528"/>
      <c r="G626" s="528" t="str">
        <f>IF(OR(D626="",E626="",F626=""),"",IF(C627="",IF(C626&lt;&gt;"",IF(ISERROR(VLOOKUP($A$10,[3]POA!$A$2:$D$25,2,0)),"",VLOOKUP($A$10,[3]POA!$A$2:$D$25,2,0)),""),""))</f>
        <v/>
      </c>
      <c r="H626" s="529" t="str">
        <f>IF(OR(D626="",E626="",F626=""),"",IF(C627="",IF(C626&lt;&gt;"",F626/G626,""),""))</f>
        <v/>
      </c>
      <c r="I626" s="530" t="str">
        <f>IF(C627="",IF(F626="","",IF(AND(H626&gt;0,H626&lt;=Experiencia1),[3]Puntajes!$D$4,IF(AND(H626&gt;Experiencia1,H626&lt;=Experiencia2),[3]Puntajes!$D$5,IF(AND(H626&gt;Experiencia2,H626&lt;=Experiencia3),[3]Puntajes!$D$6,IF(H626&gt;Experiencia3,[3]Puntajes!$D$7,0))))),"")</f>
        <v/>
      </c>
    </row>
    <row r="627" spans="3:9" ht="13.8">
      <c r="C627" s="518"/>
      <c r="D627" s="517" t="str">
        <f>IF(ISERROR(VLOOKUP(C627,'[3]Capacidad Financiera'!$B$12:$X$62720,2,0)),"",VLOOKUP(C627,'[3]Capacidad Financiera'!$B$12:$X$3580,2,0))</f>
        <v/>
      </c>
      <c r="E627" s="519" t="str">
        <f>IF(ISERROR(VLOOKUP(C627,'[3]Capacidad Financiera'!$B$12:$X$62720,3,0)),"",VLOOKUP(C627,'[3]Capacidad Financiera'!$B$12:$X$62720,3,0))</f>
        <v/>
      </c>
      <c r="F627" s="516"/>
      <c r="G627" s="516" t="str">
        <f>IF(OR(D627="",E627="",F627=""),"",IF(C627&lt;&gt;"",IF(ISERROR(VLOOKUP($A$10,[3]POA!$A$2:$D$25,2,0)),"",VLOOKUP($A$10,[3]POA!$A$2:$D$25,2,0)),""))</f>
        <v/>
      </c>
      <c r="H627" s="520" t="str">
        <f>IF(OR(D627="",E627="",F627=""),"",IF(C627&lt;&gt;"",F627/(G627*E627),""))</f>
        <v/>
      </c>
      <c r="I627" s="498" t="str">
        <f>IF(OR(D627="",E627="",F627=""),"",IF(AND(H627&gt;0,H627&lt;=Experiencia1),[3]Puntajes!$D$4,IF(AND(H627&gt;Experiencia1,H627&lt;=Experiencia2),[3]Puntajes!$D$5,IF(AND(H627&gt;Experiencia2,H627&lt;=Experiencia3),[3]Puntajes!$D$6,IF(H627&gt;Experiencia3,[3]Puntajes!$D$7,0)))))</f>
        <v/>
      </c>
    </row>
    <row r="628" spans="3:9" ht="13.8">
      <c r="C628" s="518"/>
      <c r="D628" s="517" t="str">
        <f>IF(ISERROR(VLOOKUP(C628,'[3]Capacidad Financiera'!$B$12:$X$62720,2,0)),"",VLOOKUP(C628,'[3]Capacidad Financiera'!$B$12:$X$3580,2,0))</f>
        <v/>
      </c>
      <c r="E628" s="519" t="str">
        <f>IF(ISERROR(VLOOKUP(C628,'[3]Capacidad Financiera'!$B$12:$X$62720,3,0)),"",VLOOKUP(C628,'[3]Capacidad Financiera'!$B$12:$X$62720,3,0))</f>
        <v/>
      </c>
      <c r="F628" s="516"/>
      <c r="G628" s="516" t="str">
        <f>IF(OR(D628="",E628="",F628=""),"",IF(C628&lt;&gt;"",IF(ISERROR(VLOOKUP($A$10,[3]POA!$A$2:$D$25,2,0)),"",VLOOKUP($A$10,[3]POA!$A$2:$D$25,2,0)),""))</f>
        <v/>
      </c>
      <c r="H628" s="520" t="str">
        <f t="shared" ref="H628:H636" si="52">IF(OR(D628="",E628="",F628=""),"",IF(C628&lt;&gt;"",F628/(G628*E628),""))</f>
        <v/>
      </c>
      <c r="I628" s="498" t="str">
        <f>IF(OR(D628="",E628="",F628=""),"",IF(AND(H628&gt;0,H628&lt;=Experiencia1),[3]Puntajes!$D$4,IF(AND(H628&gt;Experiencia1,H628&lt;=Experiencia2),[3]Puntajes!$D$5,IF(AND(H628&gt;Experiencia2,H628&lt;=Experiencia3),[3]Puntajes!$D$6,IF(H628&gt;Experiencia3,[3]Puntajes!$D$7,0)))))</f>
        <v/>
      </c>
    </row>
    <row r="629" spans="3:9" ht="13.8">
      <c r="C629" s="518"/>
      <c r="D629" s="517" t="str">
        <f>IF(ISERROR(VLOOKUP(C629,'[3]Capacidad Financiera'!$B$12:$X$62720,2,0)),"",VLOOKUP(C629,'[3]Capacidad Financiera'!$B$12:$X$3580,2,0))</f>
        <v/>
      </c>
      <c r="E629" s="519" t="str">
        <f>IF(ISERROR(VLOOKUP(C629,'[3]Capacidad Financiera'!$B$12:$X$62720,3,0)),"",VLOOKUP(C629,'[3]Capacidad Financiera'!$B$12:$X$62720,3,0))</f>
        <v/>
      </c>
      <c r="F629" s="516"/>
      <c r="G629" s="516" t="str">
        <f>IF(OR(D629="",E629="",F629=""),"",IF(C629&lt;&gt;"",IF(ISERROR(VLOOKUP($A$10,[3]POA!$A$2:$D$25,2,0)),"",VLOOKUP($A$10,[3]POA!$A$2:$D$25,2,0)),""))</f>
        <v/>
      </c>
      <c r="H629" s="520" t="str">
        <f t="shared" si="52"/>
        <v/>
      </c>
      <c r="I629" s="498" t="str">
        <f>IF(OR(D629="",E629="",F629=""),"",IF(AND(H629&gt;0,H629&lt;=Experiencia1),[3]Puntajes!$D$4,IF(AND(H629&gt;Experiencia1,H629&lt;=Experiencia2),[3]Puntajes!$D$5,IF(AND(H629&gt;Experiencia2,H629&lt;=Experiencia3),[3]Puntajes!$D$6,IF(H629&gt;Experiencia3,[3]Puntajes!$D$7,0)))))</f>
        <v/>
      </c>
    </row>
    <row r="630" spans="3:9" ht="13.8">
      <c r="C630" s="518"/>
      <c r="D630" s="517" t="str">
        <f>IF(ISERROR(VLOOKUP(C630,'[3]Capacidad Financiera'!$B$12:$X$62720,2,0)),"",VLOOKUP(C630,'[3]Capacidad Financiera'!$B$12:$X$3580,2,0))</f>
        <v/>
      </c>
      <c r="E630" s="519" t="str">
        <f>IF(ISERROR(VLOOKUP(C630,'[3]Capacidad Financiera'!$B$12:$X$62720,3,0)),"",VLOOKUP(C630,'[3]Capacidad Financiera'!$B$12:$X$62720,3,0))</f>
        <v/>
      </c>
      <c r="F630" s="516"/>
      <c r="G630" s="516" t="str">
        <f>IF(OR(D630="",E630="",F630=""),"",IF(C630&lt;&gt;"",IF(ISERROR(VLOOKUP($A$10,[3]POA!$A$2:$D$25,2,0)),"",VLOOKUP($A$10,[3]POA!$A$2:$D$25,2,0)),""))</f>
        <v/>
      </c>
      <c r="H630" s="520" t="str">
        <f t="shared" si="52"/>
        <v/>
      </c>
      <c r="I630" s="498" t="str">
        <f>IF(OR(D630="",E630="",F630=""),"",IF(AND(H630&gt;0,H630&lt;=Experiencia1),[3]Puntajes!$D$4,IF(AND(H630&gt;Experiencia1,H630&lt;=Experiencia2),[3]Puntajes!$D$5,IF(AND(H630&gt;Experiencia2,H630&lt;=Experiencia3),[3]Puntajes!$D$6,IF(H630&gt;Experiencia3,[3]Puntajes!$D$7,0)))))</f>
        <v/>
      </c>
    </row>
    <row r="631" spans="3:9" ht="13.8">
      <c r="C631" s="518"/>
      <c r="D631" s="517" t="str">
        <f>IF(ISERROR(VLOOKUP(C631,'[3]Capacidad Financiera'!$B$12:$X$62720,2,0)),"",VLOOKUP(C631,'[3]Capacidad Financiera'!$B$12:$X$3580,2,0))</f>
        <v/>
      </c>
      <c r="E631" s="519" t="str">
        <f>IF(ISERROR(VLOOKUP(C631,'[3]Capacidad Financiera'!$B$12:$X$62720,3,0)),"",VLOOKUP(C631,'[3]Capacidad Financiera'!$B$12:$X$62720,3,0))</f>
        <v/>
      </c>
      <c r="F631" s="516"/>
      <c r="G631" s="516" t="str">
        <f>IF(OR(D631="",E631="",F631=""),"",IF(C631&lt;&gt;"",IF(ISERROR(VLOOKUP($A$10,[3]POA!$A$2:$D$25,2,0)),"",VLOOKUP($A$10,[3]POA!$A$2:$D$25,2,0)),""))</f>
        <v/>
      </c>
      <c r="H631" s="520" t="str">
        <f t="shared" si="52"/>
        <v/>
      </c>
      <c r="I631" s="498" t="str">
        <f>IF(OR(D631="",E631="",F631=""),"",IF(AND(H631&gt;0,H631&lt;=Experiencia1),[3]Puntajes!$D$4,IF(AND(H631&gt;Experiencia1,H631&lt;=Experiencia2),[3]Puntajes!$D$5,IF(AND(H631&gt;Experiencia2,H631&lt;=Experiencia3),[3]Puntajes!$D$6,IF(H631&gt;Experiencia3,[3]Puntajes!$D$7,0)))))</f>
        <v/>
      </c>
    </row>
    <row r="632" spans="3:9" ht="13.8">
      <c r="C632" s="518"/>
      <c r="D632" s="517" t="str">
        <f>IF(ISERROR(VLOOKUP(C632,'[3]Capacidad Financiera'!$B$12:$X$62720,2,0)),"",VLOOKUP(C632,'[3]Capacidad Financiera'!$B$12:$X$3580,2,0))</f>
        <v/>
      </c>
      <c r="E632" s="519" t="str">
        <f>IF(ISERROR(VLOOKUP(C632,'[3]Capacidad Financiera'!$B$12:$X$62720,3,0)),"",VLOOKUP(C632,'[3]Capacidad Financiera'!$B$12:$X$62720,3,0))</f>
        <v/>
      </c>
      <c r="F632" s="516"/>
      <c r="G632" s="516" t="str">
        <f>IF(OR(D632="",E632="",F632=""),"",IF(C632&lt;&gt;"",IF(ISERROR(VLOOKUP($A$10,[3]POA!$A$2:$D$25,2,0)),"",VLOOKUP($A$10,[3]POA!$A$2:$D$25,2,0)),""))</f>
        <v/>
      </c>
      <c r="H632" s="520" t="str">
        <f t="shared" si="52"/>
        <v/>
      </c>
      <c r="I632" s="498" t="str">
        <f>IF(OR(D632="",E632="",F632=""),"",IF(AND(H632&gt;0,H632&lt;=Experiencia1),[3]Puntajes!$D$4,IF(AND(H632&gt;Experiencia1,H632&lt;=Experiencia2),[3]Puntajes!$D$5,IF(AND(H632&gt;Experiencia2,H632&lt;=Experiencia3),[3]Puntajes!$D$6,IF(H632&gt;Experiencia3,[3]Puntajes!$D$7,0)))))</f>
        <v/>
      </c>
    </row>
    <row r="633" spans="3:9" ht="13.8">
      <c r="C633" s="518"/>
      <c r="D633" s="517" t="str">
        <f>IF(ISERROR(VLOOKUP(C633,'[3]Capacidad Financiera'!$B$12:$X$62720,2,0)),"",VLOOKUP(C633,'[3]Capacidad Financiera'!$B$12:$X$3580,2,0))</f>
        <v/>
      </c>
      <c r="E633" s="519" t="str">
        <f>IF(ISERROR(VLOOKUP(C633,'[3]Capacidad Financiera'!$B$12:$X$62720,3,0)),"",VLOOKUP(C633,'[3]Capacidad Financiera'!$B$12:$X$62720,3,0))</f>
        <v/>
      </c>
      <c r="F633" s="516"/>
      <c r="G633" s="516" t="str">
        <f>IF(OR(D633="",E633="",F633=""),"",IF(C633&lt;&gt;"",IF(ISERROR(VLOOKUP($A$10,[3]POA!$A$2:$D$25,2,0)),"",VLOOKUP($A$10,[3]POA!$A$2:$D$25,2,0)),""))</f>
        <v/>
      </c>
      <c r="H633" s="520" t="str">
        <f t="shared" si="52"/>
        <v/>
      </c>
      <c r="I633" s="498" t="str">
        <f>IF(OR(D633="",E633="",F633=""),"",IF(AND(H633&gt;0,H633&lt;=Experiencia1),[3]Puntajes!$D$4,IF(AND(H633&gt;Experiencia1,H633&lt;=Experiencia2),[3]Puntajes!$D$5,IF(AND(H633&gt;Experiencia2,H633&lt;=Experiencia3),[3]Puntajes!$D$6,IF(H633&gt;Experiencia3,[3]Puntajes!$D$7,0)))))</f>
        <v/>
      </c>
    </row>
    <row r="634" spans="3:9" ht="13.8">
      <c r="C634" s="518"/>
      <c r="D634" s="517" t="str">
        <f>IF(ISERROR(VLOOKUP(C634,'[3]Capacidad Financiera'!$B$12:$X$62720,2,0)),"",VLOOKUP(C634,'[3]Capacidad Financiera'!$B$12:$X$3580,2,0))</f>
        <v/>
      </c>
      <c r="E634" s="519" t="str">
        <f>IF(ISERROR(VLOOKUP(C634,'[3]Capacidad Financiera'!$B$12:$X$62720,3,0)),"",VLOOKUP(C634,'[3]Capacidad Financiera'!$B$12:$X$62720,3,0))</f>
        <v/>
      </c>
      <c r="F634" s="516"/>
      <c r="G634" s="516" t="str">
        <f>IF(OR(D634="",E634="",F634=""),"",IF(C634&lt;&gt;"",IF(ISERROR(VLOOKUP($A$10,[3]POA!$A$2:$D$25,2,0)),"",VLOOKUP($A$10,[3]POA!$A$2:$D$25,2,0)),""))</f>
        <v/>
      </c>
      <c r="H634" s="520" t="str">
        <f t="shared" si="52"/>
        <v/>
      </c>
      <c r="I634" s="498" t="str">
        <f>IF(OR(D634="",E634="",F634=""),"",IF(AND(H634&gt;0,H634&lt;=Experiencia1),[3]Puntajes!$D$4,IF(AND(H634&gt;Experiencia1,H634&lt;=Experiencia2),[3]Puntajes!$D$5,IF(AND(H634&gt;Experiencia2,H634&lt;=Experiencia3),[3]Puntajes!$D$6,IF(H634&gt;Experiencia3,[3]Puntajes!$D$7,0)))))</f>
        <v/>
      </c>
    </row>
    <row r="635" spans="3:9" ht="13.8">
      <c r="C635" s="518"/>
      <c r="D635" s="517" t="str">
        <f>IF(ISERROR(VLOOKUP(C635,'[3]Capacidad Financiera'!$B$12:$X$62720,2,0)),"",VLOOKUP(C635,'[3]Capacidad Financiera'!$B$12:$X$3580,2,0))</f>
        <v/>
      </c>
      <c r="E635" s="519" t="str">
        <f>IF(ISERROR(VLOOKUP(C635,'[3]Capacidad Financiera'!$B$12:$X$62720,3,0)),"",VLOOKUP(C635,'[3]Capacidad Financiera'!$B$12:$X$62720,3,0))</f>
        <v/>
      </c>
      <c r="F635" s="516"/>
      <c r="G635" s="516" t="str">
        <f>IF(OR(D635="",E635="",F635=""),"",IF(C635&lt;&gt;"",IF(ISERROR(VLOOKUP($A$10,[3]POA!$A$2:$D$25,2,0)),"",VLOOKUP($A$10,[3]POA!$A$2:$D$25,2,0)),""))</f>
        <v/>
      </c>
      <c r="H635" s="520" t="str">
        <f t="shared" si="52"/>
        <v/>
      </c>
      <c r="I635" s="498" t="str">
        <f>IF(OR(D635="",E635="",F635=""),"",IF(AND(H635&gt;0,H635&lt;=Experiencia1),[3]Puntajes!$D$4,IF(AND(H635&gt;Experiencia1,H635&lt;=Experiencia2),[3]Puntajes!$D$5,IF(AND(H635&gt;Experiencia2,H635&lt;=Experiencia3),[3]Puntajes!$D$6,IF(H635&gt;Experiencia3,[3]Puntajes!$D$7,0)))))</f>
        <v/>
      </c>
    </row>
    <row r="636" spans="3:9" ht="14.4" thickBot="1">
      <c r="C636" s="521"/>
      <c r="D636" s="522" t="str">
        <f>IF(ISERROR(VLOOKUP(C636,'[3]Capacidad Financiera'!$B$12:$X$62720,2,0)),"",VLOOKUP(C636,'[3]Capacidad Financiera'!$B$12:$X$3580,2,0))</f>
        <v/>
      </c>
      <c r="E636" s="523" t="str">
        <f>IF(ISERROR(VLOOKUP(C636,'[3]Capacidad Financiera'!$B$12:$X$62720,3,0)),"",VLOOKUP(C636,'[3]Capacidad Financiera'!$B$12:$X$62720,3,0))</f>
        <v/>
      </c>
      <c r="F636" s="531"/>
      <c r="G636" s="531" t="str">
        <f>IF(OR(D636="",E636="",F636=""),"",IF(C636&lt;&gt;"",IF(ISERROR(VLOOKUP($A$10,[3]POA!$A$2:$D$25,2,0)),"",VLOOKUP($A$10,[3]POA!$A$2:$D$25,2,0)),""))</f>
        <v/>
      </c>
      <c r="H636" s="524" t="str">
        <f t="shared" si="52"/>
        <v/>
      </c>
      <c r="I636" s="502" t="str">
        <f>IF(OR(D636="",E636="",F636=""),"",IF(AND(H636&gt;0,H636&lt;=Experiencia1),[3]Puntajes!$D$4,IF(AND(H636&gt;Experiencia1,H636&lt;=Experiencia2),[3]Puntajes!$D$5,IF(AND(H636&gt;Experiencia2,H636&lt;=Experiencia3),[3]Puntajes!$D$6,IF(H636&gt;Experiencia3,[3]Puntajes!$D$7,0)))))</f>
        <v/>
      </c>
    </row>
    <row r="637" spans="3:9" ht="13.8">
      <c r="C637" s="525"/>
      <c r="D637" s="526" t="str">
        <f>IF(ISERROR(VLOOKUP(C637,'[3]Capacidad Financiera'!$B$12:$X$62720,2,0)),"",VLOOKUP(C637,'[3]Capacidad Financiera'!$B$12:$X$3580,2,0))</f>
        <v/>
      </c>
      <c r="E637" s="527" t="str">
        <f>IF(ISERROR(VLOOKUP(C637,'[3]Capacidad Financiera'!$B$12:$X$62720,3,0)),"",VLOOKUP(C637,'[3]Capacidad Financiera'!$B$12:$X$62720,3,0))</f>
        <v/>
      </c>
      <c r="F637" s="528"/>
      <c r="G637" s="528" t="str">
        <f>IF(OR(D637="",E637="",F637=""),"",IF(C638="",IF(C637&lt;&gt;"",IF(ISERROR(VLOOKUP($A$10,[3]POA!$A$2:$D$25,2,0)),"",VLOOKUP($A$10,[3]POA!$A$2:$D$25,2,0)),""),""))</f>
        <v/>
      </c>
      <c r="H637" s="529" t="str">
        <f>IF(OR(D637="",E637="",F637=""),"",IF(C638="",IF(C637&lt;&gt;"",F637/G637,""),""))</f>
        <v/>
      </c>
      <c r="I637" s="530" t="str">
        <f>IF(C638="",IF(F637="","",IF(AND(H637&gt;0,H637&lt;=Experiencia1),[3]Puntajes!$D$4,IF(AND(H637&gt;Experiencia1,H637&lt;=Experiencia2),[3]Puntajes!$D$5,IF(AND(H637&gt;Experiencia2,H637&lt;=Experiencia3),[3]Puntajes!$D$6,IF(H637&gt;Experiencia3,[3]Puntajes!$D$7,0))))),"")</f>
        <v/>
      </c>
    </row>
    <row r="638" spans="3:9" ht="13.8">
      <c r="C638" s="518"/>
      <c r="D638" s="517" t="str">
        <f>IF(ISERROR(VLOOKUP(C638,'[3]Capacidad Financiera'!$B$12:$X$62720,2,0)),"",VLOOKUP(C638,'[3]Capacidad Financiera'!$B$12:$X$3580,2,0))</f>
        <v/>
      </c>
      <c r="E638" s="519" t="str">
        <f>IF(ISERROR(VLOOKUP(C638,'[3]Capacidad Financiera'!$B$12:$X$62720,3,0)),"",VLOOKUP(C638,'[3]Capacidad Financiera'!$B$12:$X$62720,3,0))</f>
        <v/>
      </c>
      <c r="F638" s="516"/>
      <c r="G638" s="516" t="str">
        <f>IF(OR(D638="",E638="",F638=""),"",IF(C638&lt;&gt;"",IF(ISERROR(VLOOKUP($A$10,[3]POA!$A$2:$D$25,2,0)),"",VLOOKUP($A$10,[3]POA!$A$2:$D$25,2,0)),""))</f>
        <v/>
      </c>
      <c r="H638" s="520" t="str">
        <f>IF(OR(D638="",E638="",F638=""),"",IF(C638&lt;&gt;"",F638/(G638*E638),""))</f>
        <v/>
      </c>
      <c r="I638" s="498" t="str">
        <f>IF(OR(D638="",E638="",F638=""),"",IF(AND(H638&gt;0,H638&lt;=Experiencia1),[3]Puntajes!$D$4,IF(AND(H638&gt;Experiencia1,H638&lt;=Experiencia2),[3]Puntajes!$D$5,IF(AND(H638&gt;Experiencia2,H638&lt;=Experiencia3),[3]Puntajes!$D$6,IF(H638&gt;Experiencia3,[3]Puntajes!$D$7,0)))))</f>
        <v/>
      </c>
    </row>
    <row r="639" spans="3:9" ht="13.8">
      <c r="C639" s="518"/>
      <c r="D639" s="517" t="str">
        <f>IF(ISERROR(VLOOKUP(C639,'[3]Capacidad Financiera'!$B$12:$X$62720,2,0)),"",VLOOKUP(C639,'[3]Capacidad Financiera'!$B$12:$X$3580,2,0))</f>
        <v/>
      </c>
      <c r="E639" s="519" t="str">
        <f>IF(ISERROR(VLOOKUP(C639,'[3]Capacidad Financiera'!$B$12:$X$62720,3,0)),"",VLOOKUP(C639,'[3]Capacidad Financiera'!$B$12:$X$62720,3,0))</f>
        <v/>
      </c>
      <c r="F639" s="516"/>
      <c r="G639" s="516" t="str">
        <f>IF(OR(D639="",E639="",F639=""),"",IF(C639&lt;&gt;"",IF(ISERROR(VLOOKUP($A$10,[3]POA!$A$2:$D$25,2,0)),"",VLOOKUP($A$10,[3]POA!$A$2:$D$25,2,0)),""))</f>
        <v/>
      </c>
      <c r="H639" s="520" t="str">
        <f t="shared" ref="H639:H647" si="53">IF(OR(D639="",E639="",F639=""),"",IF(C639&lt;&gt;"",F639/(G639*E639),""))</f>
        <v/>
      </c>
      <c r="I639" s="498" t="str">
        <f>IF(OR(D639="",E639="",F639=""),"",IF(AND(H639&gt;0,H639&lt;=Experiencia1),[3]Puntajes!$D$4,IF(AND(H639&gt;Experiencia1,H639&lt;=Experiencia2),[3]Puntajes!$D$5,IF(AND(H639&gt;Experiencia2,H639&lt;=Experiencia3),[3]Puntajes!$D$6,IF(H639&gt;Experiencia3,[3]Puntajes!$D$7,0)))))</f>
        <v/>
      </c>
    </row>
    <row r="640" spans="3:9" ht="13.8">
      <c r="C640" s="518"/>
      <c r="D640" s="517" t="str">
        <f>IF(ISERROR(VLOOKUP(C640,'[3]Capacidad Financiera'!$B$12:$X$62720,2,0)),"",VLOOKUP(C640,'[3]Capacidad Financiera'!$B$12:$X$3580,2,0))</f>
        <v/>
      </c>
      <c r="E640" s="519" t="str">
        <f>IF(ISERROR(VLOOKUP(C640,'[3]Capacidad Financiera'!$B$12:$X$62720,3,0)),"",VLOOKUP(C640,'[3]Capacidad Financiera'!$B$12:$X$62720,3,0))</f>
        <v/>
      </c>
      <c r="F640" s="516"/>
      <c r="G640" s="516" t="str">
        <f>IF(OR(D640="",E640="",F640=""),"",IF(C640&lt;&gt;"",IF(ISERROR(VLOOKUP($A$10,[3]POA!$A$2:$D$25,2,0)),"",VLOOKUP($A$10,[3]POA!$A$2:$D$25,2,0)),""))</f>
        <v/>
      </c>
      <c r="H640" s="520" t="str">
        <f t="shared" si="53"/>
        <v/>
      </c>
      <c r="I640" s="498" t="str">
        <f>IF(OR(D640="",E640="",F640=""),"",IF(AND(H640&gt;0,H640&lt;=Experiencia1),[3]Puntajes!$D$4,IF(AND(H640&gt;Experiencia1,H640&lt;=Experiencia2),[3]Puntajes!$D$5,IF(AND(H640&gt;Experiencia2,H640&lt;=Experiencia3),[3]Puntajes!$D$6,IF(H640&gt;Experiencia3,[3]Puntajes!$D$7,0)))))</f>
        <v/>
      </c>
    </row>
    <row r="641" spans="3:9" ht="13.8">
      <c r="C641" s="518"/>
      <c r="D641" s="517" t="str">
        <f>IF(ISERROR(VLOOKUP(C641,'[3]Capacidad Financiera'!$B$12:$X$62720,2,0)),"",VLOOKUP(C641,'[3]Capacidad Financiera'!$B$12:$X$3580,2,0))</f>
        <v/>
      </c>
      <c r="E641" s="519" t="str">
        <f>IF(ISERROR(VLOOKUP(C641,'[3]Capacidad Financiera'!$B$12:$X$62720,3,0)),"",VLOOKUP(C641,'[3]Capacidad Financiera'!$B$12:$X$62720,3,0))</f>
        <v/>
      </c>
      <c r="F641" s="516"/>
      <c r="G641" s="516" t="str">
        <f>IF(OR(D641="",E641="",F641=""),"",IF(C641&lt;&gt;"",IF(ISERROR(VLOOKUP($A$10,[3]POA!$A$2:$D$25,2,0)),"",VLOOKUP($A$10,[3]POA!$A$2:$D$25,2,0)),""))</f>
        <v/>
      </c>
      <c r="H641" s="520" t="str">
        <f t="shared" si="53"/>
        <v/>
      </c>
      <c r="I641" s="498" t="str">
        <f>IF(OR(D641="",E641="",F641=""),"",IF(AND(H641&gt;0,H641&lt;=Experiencia1),[3]Puntajes!$D$4,IF(AND(H641&gt;Experiencia1,H641&lt;=Experiencia2),[3]Puntajes!$D$5,IF(AND(H641&gt;Experiencia2,H641&lt;=Experiencia3),[3]Puntajes!$D$6,IF(H641&gt;Experiencia3,[3]Puntajes!$D$7,0)))))</f>
        <v/>
      </c>
    </row>
    <row r="642" spans="3:9" ht="13.8">
      <c r="C642" s="518"/>
      <c r="D642" s="517" t="str">
        <f>IF(ISERROR(VLOOKUP(C642,'[3]Capacidad Financiera'!$B$12:$X$62720,2,0)),"",VLOOKUP(C642,'[3]Capacidad Financiera'!$B$12:$X$3580,2,0))</f>
        <v/>
      </c>
      <c r="E642" s="519" t="str">
        <f>IF(ISERROR(VLOOKUP(C642,'[3]Capacidad Financiera'!$B$12:$X$62720,3,0)),"",VLOOKUP(C642,'[3]Capacidad Financiera'!$B$12:$X$62720,3,0))</f>
        <v/>
      </c>
      <c r="F642" s="516"/>
      <c r="G642" s="516" t="str">
        <f>IF(OR(D642="",E642="",F642=""),"",IF(C642&lt;&gt;"",IF(ISERROR(VLOOKUP($A$10,[3]POA!$A$2:$D$25,2,0)),"",VLOOKUP($A$10,[3]POA!$A$2:$D$25,2,0)),""))</f>
        <v/>
      </c>
      <c r="H642" s="520" t="str">
        <f t="shared" si="53"/>
        <v/>
      </c>
      <c r="I642" s="498" t="str">
        <f>IF(OR(D642="",E642="",F642=""),"",IF(AND(H642&gt;0,H642&lt;=Experiencia1),[3]Puntajes!$D$4,IF(AND(H642&gt;Experiencia1,H642&lt;=Experiencia2),[3]Puntajes!$D$5,IF(AND(H642&gt;Experiencia2,H642&lt;=Experiencia3),[3]Puntajes!$D$6,IF(H642&gt;Experiencia3,[3]Puntajes!$D$7,0)))))</f>
        <v/>
      </c>
    </row>
    <row r="643" spans="3:9" ht="13.8">
      <c r="C643" s="518"/>
      <c r="D643" s="517" t="str">
        <f>IF(ISERROR(VLOOKUP(C643,'[3]Capacidad Financiera'!$B$12:$X$62720,2,0)),"",VLOOKUP(C643,'[3]Capacidad Financiera'!$B$12:$X$3580,2,0))</f>
        <v/>
      </c>
      <c r="E643" s="519" t="str">
        <f>IF(ISERROR(VLOOKUP(C643,'[3]Capacidad Financiera'!$B$12:$X$62720,3,0)),"",VLOOKUP(C643,'[3]Capacidad Financiera'!$B$12:$X$62720,3,0))</f>
        <v/>
      </c>
      <c r="F643" s="516"/>
      <c r="G643" s="516" t="str">
        <f>IF(OR(D643="",E643="",F643=""),"",IF(C643&lt;&gt;"",IF(ISERROR(VLOOKUP($A$10,[3]POA!$A$2:$D$25,2,0)),"",VLOOKUP($A$10,[3]POA!$A$2:$D$25,2,0)),""))</f>
        <v/>
      </c>
      <c r="H643" s="520" t="str">
        <f t="shared" si="53"/>
        <v/>
      </c>
      <c r="I643" s="498" t="str">
        <f>IF(OR(D643="",E643="",F643=""),"",IF(AND(H643&gt;0,H643&lt;=Experiencia1),[3]Puntajes!$D$4,IF(AND(H643&gt;Experiencia1,H643&lt;=Experiencia2),[3]Puntajes!$D$5,IF(AND(H643&gt;Experiencia2,H643&lt;=Experiencia3),[3]Puntajes!$D$6,IF(H643&gt;Experiencia3,[3]Puntajes!$D$7,0)))))</f>
        <v/>
      </c>
    </row>
    <row r="644" spans="3:9" ht="13.8">
      <c r="C644" s="518"/>
      <c r="D644" s="517" t="str">
        <f>IF(ISERROR(VLOOKUP(C644,'[3]Capacidad Financiera'!$B$12:$X$62720,2,0)),"",VLOOKUP(C644,'[3]Capacidad Financiera'!$B$12:$X$3580,2,0))</f>
        <v/>
      </c>
      <c r="E644" s="519" t="str">
        <f>IF(ISERROR(VLOOKUP(C644,'[3]Capacidad Financiera'!$B$12:$X$62720,3,0)),"",VLOOKUP(C644,'[3]Capacidad Financiera'!$B$12:$X$62720,3,0))</f>
        <v/>
      </c>
      <c r="F644" s="516"/>
      <c r="G644" s="516" t="str">
        <f>IF(OR(D644="",E644="",F644=""),"",IF(C644&lt;&gt;"",IF(ISERROR(VLOOKUP($A$10,[3]POA!$A$2:$D$25,2,0)),"",VLOOKUP($A$10,[3]POA!$A$2:$D$25,2,0)),""))</f>
        <v/>
      </c>
      <c r="H644" s="520" t="str">
        <f t="shared" si="53"/>
        <v/>
      </c>
      <c r="I644" s="498" t="str">
        <f>IF(OR(D644="",E644="",F644=""),"",IF(AND(H644&gt;0,H644&lt;=Experiencia1),[3]Puntajes!$D$4,IF(AND(H644&gt;Experiencia1,H644&lt;=Experiencia2),[3]Puntajes!$D$5,IF(AND(H644&gt;Experiencia2,H644&lt;=Experiencia3),[3]Puntajes!$D$6,IF(H644&gt;Experiencia3,[3]Puntajes!$D$7,0)))))</f>
        <v/>
      </c>
    </row>
    <row r="645" spans="3:9" ht="13.8">
      <c r="C645" s="518"/>
      <c r="D645" s="517" t="str">
        <f>IF(ISERROR(VLOOKUP(C645,'[3]Capacidad Financiera'!$B$12:$X$62720,2,0)),"",VLOOKUP(C645,'[3]Capacidad Financiera'!$B$12:$X$3580,2,0))</f>
        <v/>
      </c>
      <c r="E645" s="519" t="str">
        <f>IF(ISERROR(VLOOKUP(C645,'[3]Capacidad Financiera'!$B$12:$X$62720,3,0)),"",VLOOKUP(C645,'[3]Capacidad Financiera'!$B$12:$X$62720,3,0))</f>
        <v/>
      </c>
      <c r="F645" s="516"/>
      <c r="G645" s="516" t="str">
        <f>IF(OR(D645="",E645="",F645=""),"",IF(C645&lt;&gt;"",IF(ISERROR(VLOOKUP($A$10,[3]POA!$A$2:$D$25,2,0)),"",VLOOKUP($A$10,[3]POA!$A$2:$D$25,2,0)),""))</f>
        <v/>
      </c>
      <c r="H645" s="520" t="str">
        <f t="shared" si="53"/>
        <v/>
      </c>
      <c r="I645" s="498" t="str">
        <f>IF(OR(D645="",E645="",F645=""),"",IF(AND(H645&gt;0,H645&lt;=Experiencia1),[3]Puntajes!$D$4,IF(AND(H645&gt;Experiencia1,H645&lt;=Experiencia2),[3]Puntajes!$D$5,IF(AND(H645&gt;Experiencia2,H645&lt;=Experiencia3),[3]Puntajes!$D$6,IF(H645&gt;Experiencia3,[3]Puntajes!$D$7,0)))))</f>
        <v/>
      </c>
    </row>
    <row r="646" spans="3:9" ht="13.8">
      <c r="C646" s="518"/>
      <c r="D646" s="517" t="str">
        <f>IF(ISERROR(VLOOKUP(C646,'[3]Capacidad Financiera'!$B$12:$X$62720,2,0)),"",VLOOKUP(C646,'[3]Capacidad Financiera'!$B$12:$X$3580,2,0))</f>
        <v/>
      </c>
      <c r="E646" s="519" t="str">
        <f>IF(ISERROR(VLOOKUP(C646,'[3]Capacidad Financiera'!$B$12:$X$62720,3,0)),"",VLOOKUP(C646,'[3]Capacidad Financiera'!$B$12:$X$62720,3,0))</f>
        <v/>
      </c>
      <c r="F646" s="516"/>
      <c r="G646" s="516" t="str">
        <f>IF(OR(D646="",E646="",F646=""),"",IF(C646&lt;&gt;"",IF(ISERROR(VLOOKUP($A$10,[3]POA!$A$2:$D$25,2,0)),"",VLOOKUP($A$10,[3]POA!$A$2:$D$25,2,0)),""))</f>
        <v/>
      </c>
      <c r="H646" s="520" t="str">
        <f t="shared" si="53"/>
        <v/>
      </c>
      <c r="I646" s="498" t="str">
        <f>IF(OR(D646="",E646="",F646=""),"",IF(AND(H646&gt;0,H646&lt;=Experiencia1),[3]Puntajes!$D$4,IF(AND(H646&gt;Experiencia1,H646&lt;=Experiencia2),[3]Puntajes!$D$5,IF(AND(H646&gt;Experiencia2,H646&lt;=Experiencia3),[3]Puntajes!$D$6,IF(H646&gt;Experiencia3,[3]Puntajes!$D$7,0)))))</f>
        <v/>
      </c>
    </row>
    <row r="647" spans="3:9" ht="14.4" thickBot="1">
      <c r="C647" s="521"/>
      <c r="D647" s="522" t="str">
        <f>IF(ISERROR(VLOOKUP(C647,'[3]Capacidad Financiera'!$B$12:$X$62720,2,0)),"",VLOOKUP(C647,'[3]Capacidad Financiera'!$B$12:$X$3580,2,0))</f>
        <v/>
      </c>
      <c r="E647" s="523" t="str">
        <f>IF(ISERROR(VLOOKUP(C647,'[3]Capacidad Financiera'!$B$12:$X$62720,3,0)),"",VLOOKUP(C647,'[3]Capacidad Financiera'!$B$12:$X$62720,3,0))</f>
        <v/>
      </c>
      <c r="F647" s="531"/>
      <c r="G647" s="531" t="str">
        <f>IF(OR(D647="",E647="",F647=""),"",IF(C647&lt;&gt;"",IF(ISERROR(VLOOKUP($A$10,[3]POA!$A$2:$D$25,2,0)),"",VLOOKUP($A$10,[3]POA!$A$2:$D$25,2,0)),""))</f>
        <v/>
      </c>
      <c r="H647" s="524" t="str">
        <f t="shared" si="53"/>
        <v/>
      </c>
      <c r="I647" s="502" t="str">
        <f>IF(OR(D647="",E647="",F647=""),"",IF(AND(H647&gt;0,H647&lt;=Experiencia1),[3]Puntajes!$D$4,IF(AND(H647&gt;Experiencia1,H647&lt;=Experiencia2),[3]Puntajes!$D$5,IF(AND(H647&gt;Experiencia2,H647&lt;=Experiencia3),[3]Puntajes!$D$6,IF(H647&gt;Experiencia3,[3]Puntajes!$D$7,0)))))</f>
        <v/>
      </c>
    </row>
    <row r="648" spans="3:9" ht="13.8">
      <c r="C648" s="525"/>
      <c r="D648" s="526" t="str">
        <f>IF(ISERROR(VLOOKUP(C648,'[3]Capacidad Financiera'!$B$12:$X$62720,2,0)),"",VLOOKUP(C648,'[3]Capacidad Financiera'!$B$12:$X$3580,2,0))</f>
        <v/>
      </c>
      <c r="E648" s="527" t="str">
        <f>IF(ISERROR(VLOOKUP(C648,'[3]Capacidad Financiera'!$B$12:$X$62720,3,0)),"",VLOOKUP(C648,'[3]Capacidad Financiera'!$B$12:$X$62720,3,0))</f>
        <v/>
      </c>
      <c r="F648" s="528"/>
      <c r="G648" s="528" t="str">
        <f>IF(OR(D648="",E648="",F648=""),"",IF(C649="",IF(C648&lt;&gt;"",IF(ISERROR(VLOOKUP($A$10,[3]POA!$A$2:$D$25,2,0)),"",VLOOKUP($A$10,[3]POA!$A$2:$D$25,2,0)),""),""))</f>
        <v/>
      </c>
      <c r="H648" s="529" t="str">
        <f>IF(OR(D648="",E648="",F648=""),"",IF(C649="",IF(C648&lt;&gt;"",F648/G648,""),""))</f>
        <v/>
      </c>
      <c r="I648" s="530" t="str">
        <f>IF(C649="",IF(F648="","",IF(AND(H648&gt;0,H648&lt;=Experiencia1),[3]Puntajes!$D$4,IF(AND(H648&gt;Experiencia1,H648&lt;=Experiencia2),[3]Puntajes!$D$5,IF(AND(H648&gt;Experiencia2,H648&lt;=Experiencia3),[3]Puntajes!$D$6,IF(H648&gt;Experiencia3,[3]Puntajes!$D$7,0))))),"")</f>
        <v/>
      </c>
    </row>
    <row r="649" spans="3:9" ht="13.8">
      <c r="C649" s="518"/>
      <c r="D649" s="517" t="str">
        <f>IF(ISERROR(VLOOKUP(C649,'[3]Capacidad Financiera'!$B$12:$X$62720,2,0)),"",VLOOKUP(C649,'[3]Capacidad Financiera'!$B$12:$X$3580,2,0))</f>
        <v/>
      </c>
      <c r="E649" s="519" t="str">
        <f>IF(ISERROR(VLOOKUP(C649,'[3]Capacidad Financiera'!$B$12:$X$62720,3,0)),"",VLOOKUP(C649,'[3]Capacidad Financiera'!$B$12:$X$62720,3,0))</f>
        <v/>
      </c>
      <c r="F649" s="516"/>
      <c r="G649" s="516" t="str">
        <f>IF(OR(D649="",E649="",F649=""),"",IF(C649&lt;&gt;"",IF(ISERROR(VLOOKUP($A$10,[3]POA!$A$2:$D$25,2,0)),"",VLOOKUP($A$10,[3]POA!$A$2:$D$25,2,0)),""))</f>
        <v/>
      </c>
      <c r="H649" s="520" t="str">
        <f>IF(OR(D649="",E649="",F649=""),"",IF(C649&lt;&gt;"",F649/(G649*E649),""))</f>
        <v/>
      </c>
      <c r="I649" s="498" t="str">
        <f>IF(OR(D649="",E649="",F649=""),"",IF(AND(H649&gt;0,H649&lt;=Experiencia1),[3]Puntajes!$D$4,IF(AND(H649&gt;Experiencia1,H649&lt;=Experiencia2),[3]Puntajes!$D$5,IF(AND(H649&gt;Experiencia2,H649&lt;=Experiencia3),[3]Puntajes!$D$6,IF(H649&gt;Experiencia3,[3]Puntajes!$D$7,0)))))</f>
        <v/>
      </c>
    </row>
    <row r="650" spans="3:9" ht="13.8">
      <c r="C650" s="518"/>
      <c r="D650" s="517" t="str">
        <f>IF(ISERROR(VLOOKUP(C650,'[3]Capacidad Financiera'!$B$12:$X$62720,2,0)),"",VLOOKUP(C650,'[3]Capacidad Financiera'!$B$12:$X$3580,2,0))</f>
        <v/>
      </c>
      <c r="E650" s="519" t="str">
        <f>IF(ISERROR(VLOOKUP(C650,'[3]Capacidad Financiera'!$B$12:$X$62720,3,0)),"",VLOOKUP(C650,'[3]Capacidad Financiera'!$B$12:$X$62720,3,0))</f>
        <v/>
      </c>
      <c r="F650" s="516"/>
      <c r="G650" s="516" t="str">
        <f>IF(OR(D650="",E650="",F650=""),"",IF(C650&lt;&gt;"",IF(ISERROR(VLOOKUP($A$10,[3]POA!$A$2:$D$25,2,0)),"",VLOOKUP($A$10,[3]POA!$A$2:$D$25,2,0)),""))</f>
        <v/>
      </c>
      <c r="H650" s="520" t="str">
        <f t="shared" ref="H650:H658" si="54">IF(OR(D650="",E650="",F650=""),"",IF(C650&lt;&gt;"",F650/(G650*E650),""))</f>
        <v/>
      </c>
      <c r="I650" s="498" t="str">
        <f>IF(OR(D650="",E650="",F650=""),"",IF(AND(H650&gt;0,H650&lt;=Experiencia1),[3]Puntajes!$D$4,IF(AND(H650&gt;Experiencia1,H650&lt;=Experiencia2),[3]Puntajes!$D$5,IF(AND(H650&gt;Experiencia2,H650&lt;=Experiencia3),[3]Puntajes!$D$6,IF(H650&gt;Experiencia3,[3]Puntajes!$D$7,0)))))</f>
        <v/>
      </c>
    </row>
    <row r="651" spans="3:9" ht="13.8">
      <c r="C651" s="518"/>
      <c r="D651" s="517" t="str">
        <f>IF(ISERROR(VLOOKUP(C651,'[3]Capacidad Financiera'!$B$12:$X$62720,2,0)),"",VLOOKUP(C651,'[3]Capacidad Financiera'!$B$12:$X$3580,2,0))</f>
        <v/>
      </c>
      <c r="E651" s="519" t="str">
        <f>IF(ISERROR(VLOOKUP(C651,'[3]Capacidad Financiera'!$B$12:$X$62720,3,0)),"",VLOOKUP(C651,'[3]Capacidad Financiera'!$B$12:$X$62720,3,0))</f>
        <v/>
      </c>
      <c r="F651" s="516"/>
      <c r="G651" s="516" t="str">
        <f>IF(OR(D651="",E651="",F651=""),"",IF(C651&lt;&gt;"",IF(ISERROR(VLOOKUP($A$10,[3]POA!$A$2:$D$25,2,0)),"",VLOOKUP($A$10,[3]POA!$A$2:$D$25,2,0)),""))</f>
        <v/>
      </c>
      <c r="H651" s="520" t="str">
        <f t="shared" si="54"/>
        <v/>
      </c>
      <c r="I651" s="498" t="str">
        <f>IF(OR(D651="",E651="",F651=""),"",IF(AND(H651&gt;0,H651&lt;=Experiencia1),[3]Puntajes!$D$4,IF(AND(H651&gt;Experiencia1,H651&lt;=Experiencia2),[3]Puntajes!$D$5,IF(AND(H651&gt;Experiencia2,H651&lt;=Experiencia3),[3]Puntajes!$D$6,IF(H651&gt;Experiencia3,[3]Puntajes!$D$7,0)))))</f>
        <v/>
      </c>
    </row>
    <row r="652" spans="3:9" ht="13.8">
      <c r="C652" s="518"/>
      <c r="D652" s="517" t="str">
        <f>IF(ISERROR(VLOOKUP(C652,'[3]Capacidad Financiera'!$B$12:$X$62720,2,0)),"",VLOOKUP(C652,'[3]Capacidad Financiera'!$B$12:$X$3580,2,0))</f>
        <v/>
      </c>
      <c r="E652" s="519" t="str">
        <f>IF(ISERROR(VLOOKUP(C652,'[3]Capacidad Financiera'!$B$12:$X$62720,3,0)),"",VLOOKUP(C652,'[3]Capacidad Financiera'!$B$12:$X$62720,3,0))</f>
        <v/>
      </c>
      <c r="F652" s="516"/>
      <c r="G652" s="516" t="str">
        <f>IF(OR(D652="",E652="",F652=""),"",IF(C652&lt;&gt;"",IF(ISERROR(VLOOKUP($A$10,[3]POA!$A$2:$D$25,2,0)),"",VLOOKUP($A$10,[3]POA!$A$2:$D$25,2,0)),""))</f>
        <v/>
      </c>
      <c r="H652" s="520" t="str">
        <f t="shared" si="54"/>
        <v/>
      </c>
      <c r="I652" s="498" t="str">
        <f>IF(OR(D652="",E652="",F652=""),"",IF(AND(H652&gt;0,H652&lt;=Experiencia1),[3]Puntajes!$D$4,IF(AND(H652&gt;Experiencia1,H652&lt;=Experiencia2),[3]Puntajes!$D$5,IF(AND(H652&gt;Experiencia2,H652&lt;=Experiencia3),[3]Puntajes!$D$6,IF(H652&gt;Experiencia3,[3]Puntajes!$D$7,0)))))</f>
        <v/>
      </c>
    </row>
    <row r="653" spans="3:9" ht="13.8">
      <c r="C653" s="518"/>
      <c r="D653" s="517" t="str">
        <f>IF(ISERROR(VLOOKUP(C653,'[3]Capacidad Financiera'!$B$12:$X$62720,2,0)),"",VLOOKUP(C653,'[3]Capacidad Financiera'!$B$12:$X$3580,2,0))</f>
        <v/>
      </c>
      <c r="E653" s="519" t="str">
        <f>IF(ISERROR(VLOOKUP(C653,'[3]Capacidad Financiera'!$B$12:$X$62720,3,0)),"",VLOOKUP(C653,'[3]Capacidad Financiera'!$B$12:$X$62720,3,0))</f>
        <v/>
      </c>
      <c r="F653" s="516"/>
      <c r="G653" s="516" t="str">
        <f>IF(OR(D653="",E653="",F653=""),"",IF(C653&lt;&gt;"",IF(ISERROR(VLOOKUP($A$10,[3]POA!$A$2:$D$25,2,0)),"",VLOOKUP($A$10,[3]POA!$A$2:$D$25,2,0)),""))</f>
        <v/>
      </c>
      <c r="H653" s="520" t="str">
        <f t="shared" si="54"/>
        <v/>
      </c>
      <c r="I653" s="498" t="str">
        <f>IF(OR(D653="",E653="",F653=""),"",IF(AND(H653&gt;0,H653&lt;=Experiencia1),[3]Puntajes!$D$4,IF(AND(H653&gt;Experiencia1,H653&lt;=Experiencia2),[3]Puntajes!$D$5,IF(AND(H653&gt;Experiencia2,H653&lt;=Experiencia3),[3]Puntajes!$D$6,IF(H653&gt;Experiencia3,[3]Puntajes!$D$7,0)))))</f>
        <v/>
      </c>
    </row>
    <row r="654" spans="3:9" ht="13.8">
      <c r="C654" s="518"/>
      <c r="D654" s="517" t="str">
        <f>IF(ISERROR(VLOOKUP(C654,'[3]Capacidad Financiera'!$B$12:$X$62720,2,0)),"",VLOOKUP(C654,'[3]Capacidad Financiera'!$B$12:$X$3580,2,0))</f>
        <v/>
      </c>
      <c r="E654" s="519" t="str">
        <f>IF(ISERROR(VLOOKUP(C654,'[3]Capacidad Financiera'!$B$12:$X$62720,3,0)),"",VLOOKUP(C654,'[3]Capacidad Financiera'!$B$12:$X$62720,3,0))</f>
        <v/>
      </c>
      <c r="F654" s="516"/>
      <c r="G654" s="516" t="str">
        <f>IF(OR(D654="",E654="",F654=""),"",IF(C654&lt;&gt;"",IF(ISERROR(VLOOKUP($A$10,[3]POA!$A$2:$D$25,2,0)),"",VLOOKUP($A$10,[3]POA!$A$2:$D$25,2,0)),""))</f>
        <v/>
      </c>
      <c r="H654" s="520" t="str">
        <f t="shared" si="54"/>
        <v/>
      </c>
      <c r="I654" s="498" t="str">
        <f>IF(OR(D654="",E654="",F654=""),"",IF(AND(H654&gt;0,H654&lt;=Experiencia1),[3]Puntajes!$D$4,IF(AND(H654&gt;Experiencia1,H654&lt;=Experiencia2),[3]Puntajes!$D$5,IF(AND(H654&gt;Experiencia2,H654&lt;=Experiencia3),[3]Puntajes!$D$6,IF(H654&gt;Experiencia3,[3]Puntajes!$D$7,0)))))</f>
        <v/>
      </c>
    </row>
    <row r="655" spans="3:9" ht="13.8">
      <c r="C655" s="518"/>
      <c r="D655" s="517" t="str">
        <f>IF(ISERROR(VLOOKUP(C655,'[3]Capacidad Financiera'!$B$12:$X$62720,2,0)),"",VLOOKUP(C655,'[3]Capacidad Financiera'!$B$12:$X$3580,2,0))</f>
        <v/>
      </c>
      <c r="E655" s="519" t="str">
        <f>IF(ISERROR(VLOOKUP(C655,'[3]Capacidad Financiera'!$B$12:$X$62720,3,0)),"",VLOOKUP(C655,'[3]Capacidad Financiera'!$B$12:$X$62720,3,0))</f>
        <v/>
      </c>
      <c r="F655" s="516"/>
      <c r="G655" s="516" t="str">
        <f>IF(OR(D655="",E655="",F655=""),"",IF(C655&lt;&gt;"",IF(ISERROR(VLOOKUP($A$10,[3]POA!$A$2:$D$25,2,0)),"",VLOOKUP($A$10,[3]POA!$A$2:$D$25,2,0)),""))</f>
        <v/>
      </c>
      <c r="H655" s="520" t="str">
        <f t="shared" si="54"/>
        <v/>
      </c>
      <c r="I655" s="498" t="str">
        <f>IF(OR(D655="",E655="",F655=""),"",IF(AND(H655&gt;0,H655&lt;=Experiencia1),[3]Puntajes!$D$4,IF(AND(H655&gt;Experiencia1,H655&lt;=Experiencia2),[3]Puntajes!$D$5,IF(AND(H655&gt;Experiencia2,H655&lt;=Experiencia3),[3]Puntajes!$D$6,IF(H655&gt;Experiencia3,[3]Puntajes!$D$7,0)))))</f>
        <v/>
      </c>
    </row>
    <row r="656" spans="3:9" ht="13.8">
      <c r="C656" s="518"/>
      <c r="D656" s="517" t="str">
        <f>IF(ISERROR(VLOOKUP(C656,'[3]Capacidad Financiera'!$B$12:$X$62720,2,0)),"",VLOOKUP(C656,'[3]Capacidad Financiera'!$B$12:$X$3580,2,0))</f>
        <v/>
      </c>
      <c r="E656" s="519" t="str">
        <f>IF(ISERROR(VLOOKUP(C656,'[3]Capacidad Financiera'!$B$12:$X$62720,3,0)),"",VLOOKUP(C656,'[3]Capacidad Financiera'!$B$12:$X$62720,3,0))</f>
        <v/>
      </c>
      <c r="F656" s="516"/>
      <c r="G656" s="516" t="str">
        <f>IF(OR(D656="",E656="",F656=""),"",IF(C656&lt;&gt;"",IF(ISERROR(VLOOKUP($A$10,[3]POA!$A$2:$D$25,2,0)),"",VLOOKUP($A$10,[3]POA!$A$2:$D$25,2,0)),""))</f>
        <v/>
      </c>
      <c r="H656" s="520" t="str">
        <f t="shared" si="54"/>
        <v/>
      </c>
      <c r="I656" s="498" t="str">
        <f>IF(OR(D656="",E656="",F656=""),"",IF(AND(H656&gt;0,H656&lt;=Experiencia1),[3]Puntajes!$D$4,IF(AND(H656&gt;Experiencia1,H656&lt;=Experiencia2),[3]Puntajes!$D$5,IF(AND(H656&gt;Experiencia2,H656&lt;=Experiencia3),[3]Puntajes!$D$6,IF(H656&gt;Experiencia3,[3]Puntajes!$D$7,0)))))</f>
        <v/>
      </c>
    </row>
    <row r="657" spans="3:9" ht="13.8">
      <c r="C657" s="518"/>
      <c r="D657" s="517" t="str">
        <f>IF(ISERROR(VLOOKUP(C657,'[3]Capacidad Financiera'!$B$12:$X$62720,2,0)),"",VLOOKUP(C657,'[3]Capacidad Financiera'!$B$12:$X$3580,2,0))</f>
        <v/>
      </c>
      <c r="E657" s="519" t="str">
        <f>IF(ISERROR(VLOOKUP(C657,'[3]Capacidad Financiera'!$B$12:$X$62720,3,0)),"",VLOOKUP(C657,'[3]Capacidad Financiera'!$B$12:$X$62720,3,0))</f>
        <v/>
      </c>
      <c r="F657" s="516"/>
      <c r="G657" s="516" t="str">
        <f>IF(OR(D657="",E657="",F657=""),"",IF(C657&lt;&gt;"",IF(ISERROR(VLOOKUP($A$10,[3]POA!$A$2:$D$25,2,0)),"",VLOOKUP($A$10,[3]POA!$A$2:$D$25,2,0)),""))</f>
        <v/>
      </c>
      <c r="H657" s="520" t="str">
        <f t="shared" si="54"/>
        <v/>
      </c>
      <c r="I657" s="498" t="str">
        <f>IF(OR(D657="",E657="",F657=""),"",IF(AND(H657&gt;0,H657&lt;=Experiencia1),[3]Puntajes!$D$4,IF(AND(H657&gt;Experiencia1,H657&lt;=Experiencia2),[3]Puntajes!$D$5,IF(AND(H657&gt;Experiencia2,H657&lt;=Experiencia3),[3]Puntajes!$D$6,IF(H657&gt;Experiencia3,[3]Puntajes!$D$7,0)))))</f>
        <v/>
      </c>
    </row>
    <row r="658" spans="3:9" ht="14.4" thickBot="1">
      <c r="C658" s="521"/>
      <c r="D658" s="522" t="str">
        <f>IF(ISERROR(VLOOKUP(C658,'[3]Capacidad Financiera'!$B$12:$X$62720,2,0)),"",VLOOKUP(C658,'[3]Capacidad Financiera'!$B$12:$X$3580,2,0))</f>
        <v/>
      </c>
      <c r="E658" s="523" t="str">
        <f>IF(ISERROR(VLOOKUP(C658,'[3]Capacidad Financiera'!$B$12:$X$62720,3,0)),"",VLOOKUP(C658,'[3]Capacidad Financiera'!$B$12:$X$62720,3,0))</f>
        <v/>
      </c>
      <c r="F658" s="531"/>
      <c r="G658" s="531" t="str">
        <f>IF(OR(D658="",E658="",F658=""),"",IF(C658&lt;&gt;"",IF(ISERROR(VLOOKUP($A$10,[3]POA!$A$2:$D$25,2,0)),"",VLOOKUP($A$10,[3]POA!$A$2:$D$25,2,0)),""))</f>
        <v/>
      </c>
      <c r="H658" s="524" t="str">
        <f t="shared" si="54"/>
        <v/>
      </c>
      <c r="I658" s="502" t="str">
        <f>IF(OR(D658="",E658="",F658=""),"",IF(AND(H658&gt;0,H658&lt;=Experiencia1),[3]Puntajes!$D$4,IF(AND(H658&gt;Experiencia1,H658&lt;=Experiencia2),[3]Puntajes!$D$5,IF(AND(H658&gt;Experiencia2,H658&lt;=Experiencia3),[3]Puntajes!$D$6,IF(H658&gt;Experiencia3,[3]Puntajes!$D$7,0)))))</f>
        <v/>
      </c>
    </row>
    <row r="659" spans="3:9" ht="13.8">
      <c r="C659" s="525"/>
      <c r="D659" s="526" t="str">
        <f>IF(ISERROR(VLOOKUP(C659,'[3]Capacidad Financiera'!$B$12:$X$62720,2,0)),"",VLOOKUP(C659,'[3]Capacidad Financiera'!$B$12:$X$3580,2,0))</f>
        <v/>
      </c>
      <c r="E659" s="527" t="str">
        <f>IF(ISERROR(VLOOKUP(C659,'[3]Capacidad Financiera'!$B$12:$X$62720,3,0)),"",VLOOKUP(C659,'[3]Capacidad Financiera'!$B$12:$X$62720,3,0))</f>
        <v/>
      </c>
      <c r="F659" s="528"/>
      <c r="G659" s="528" t="str">
        <f>IF(OR(D659="",E659="",F659=""),"",IF(C660="",IF(C659&lt;&gt;"",IF(ISERROR(VLOOKUP($A$10,[3]POA!$A$2:$D$25,2,0)),"",VLOOKUP($A$10,[3]POA!$A$2:$D$25,2,0)),""),""))</f>
        <v/>
      </c>
      <c r="H659" s="529" t="str">
        <f>IF(OR(D659="",E659="",F659=""),"",IF(C660="",IF(C659&lt;&gt;"",F659/G659,""),""))</f>
        <v/>
      </c>
      <c r="I659" s="530" t="str">
        <f>IF(C660="",IF(F659="","",IF(AND(H659&gt;0,H659&lt;=Experiencia1),[3]Puntajes!$D$4,IF(AND(H659&gt;Experiencia1,H659&lt;=Experiencia2),[3]Puntajes!$D$5,IF(AND(H659&gt;Experiencia2,H659&lt;=Experiencia3),[3]Puntajes!$D$6,IF(H659&gt;Experiencia3,[3]Puntajes!$D$7,0))))),"")</f>
        <v/>
      </c>
    </row>
    <row r="660" spans="3:9" ht="13.8">
      <c r="C660" s="518"/>
      <c r="D660" s="517" t="str">
        <f>IF(ISERROR(VLOOKUP(C660,'[3]Capacidad Financiera'!$B$12:$X$62720,2,0)),"",VLOOKUP(C660,'[3]Capacidad Financiera'!$B$12:$X$3580,2,0))</f>
        <v/>
      </c>
      <c r="E660" s="519" t="str">
        <f>IF(ISERROR(VLOOKUP(C660,'[3]Capacidad Financiera'!$B$12:$X$62720,3,0)),"",VLOOKUP(C660,'[3]Capacidad Financiera'!$B$12:$X$62720,3,0))</f>
        <v/>
      </c>
      <c r="F660" s="516"/>
      <c r="G660" s="516" t="str">
        <f>IF(OR(D660="",E660="",F660=""),"",IF(C660&lt;&gt;"",IF(ISERROR(VLOOKUP($A$10,[3]POA!$A$2:$D$25,2,0)),"",VLOOKUP($A$10,[3]POA!$A$2:$D$25,2,0)),""))</f>
        <v/>
      </c>
      <c r="H660" s="520" t="str">
        <f>IF(OR(D660="",E660="",F660=""),"",IF(C660&lt;&gt;"",F660/(G660*E660),""))</f>
        <v/>
      </c>
      <c r="I660" s="498" t="str">
        <f>IF(OR(D660="",E660="",F660=""),"",IF(AND(H660&gt;0,H660&lt;=Experiencia1),[3]Puntajes!$D$4,IF(AND(H660&gt;Experiencia1,H660&lt;=Experiencia2),[3]Puntajes!$D$5,IF(AND(H660&gt;Experiencia2,H660&lt;=Experiencia3),[3]Puntajes!$D$6,IF(H660&gt;Experiencia3,[3]Puntajes!$D$7,0)))))</f>
        <v/>
      </c>
    </row>
    <row r="661" spans="3:9" ht="13.8">
      <c r="C661" s="518"/>
      <c r="D661" s="517" t="str">
        <f>IF(ISERROR(VLOOKUP(C661,'[3]Capacidad Financiera'!$B$12:$X$62720,2,0)),"",VLOOKUP(C661,'[3]Capacidad Financiera'!$B$12:$X$3580,2,0))</f>
        <v/>
      </c>
      <c r="E661" s="519" t="str">
        <f>IF(ISERROR(VLOOKUP(C661,'[3]Capacidad Financiera'!$B$12:$X$62720,3,0)),"",VLOOKUP(C661,'[3]Capacidad Financiera'!$B$12:$X$62720,3,0))</f>
        <v/>
      </c>
      <c r="F661" s="516"/>
      <c r="G661" s="516" t="str">
        <f>IF(OR(D661="",E661="",F661=""),"",IF(C661&lt;&gt;"",IF(ISERROR(VLOOKUP($A$10,[3]POA!$A$2:$D$25,2,0)),"",VLOOKUP($A$10,[3]POA!$A$2:$D$25,2,0)),""))</f>
        <v/>
      </c>
      <c r="H661" s="520" t="str">
        <f t="shared" ref="H661:H669" si="55">IF(OR(D661="",E661="",F661=""),"",IF(C661&lt;&gt;"",F661/(G661*E661),""))</f>
        <v/>
      </c>
      <c r="I661" s="498" t="str">
        <f>IF(OR(D661="",E661="",F661=""),"",IF(AND(H661&gt;0,H661&lt;=Experiencia1),[3]Puntajes!$D$4,IF(AND(H661&gt;Experiencia1,H661&lt;=Experiencia2),[3]Puntajes!$D$5,IF(AND(H661&gt;Experiencia2,H661&lt;=Experiencia3),[3]Puntajes!$D$6,IF(H661&gt;Experiencia3,[3]Puntajes!$D$7,0)))))</f>
        <v/>
      </c>
    </row>
    <row r="662" spans="3:9" ht="13.8">
      <c r="C662" s="518"/>
      <c r="D662" s="517" t="str">
        <f>IF(ISERROR(VLOOKUP(C662,'[3]Capacidad Financiera'!$B$12:$X$62720,2,0)),"",VLOOKUP(C662,'[3]Capacidad Financiera'!$B$12:$X$3580,2,0))</f>
        <v/>
      </c>
      <c r="E662" s="519" t="str">
        <f>IF(ISERROR(VLOOKUP(C662,'[3]Capacidad Financiera'!$B$12:$X$62720,3,0)),"",VLOOKUP(C662,'[3]Capacidad Financiera'!$B$12:$X$62720,3,0))</f>
        <v/>
      </c>
      <c r="F662" s="516"/>
      <c r="G662" s="516" t="str">
        <f>IF(OR(D662="",E662="",F662=""),"",IF(C662&lt;&gt;"",IF(ISERROR(VLOOKUP($A$10,[3]POA!$A$2:$D$25,2,0)),"",VLOOKUP($A$10,[3]POA!$A$2:$D$25,2,0)),""))</f>
        <v/>
      </c>
      <c r="H662" s="520" t="str">
        <f t="shared" si="55"/>
        <v/>
      </c>
      <c r="I662" s="498" t="str">
        <f>IF(OR(D662="",E662="",F662=""),"",IF(AND(H662&gt;0,H662&lt;=Experiencia1),[3]Puntajes!$D$4,IF(AND(H662&gt;Experiencia1,H662&lt;=Experiencia2),[3]Puntajes!$D$5,IF(AND(H662&gt;Experiencia2,H662&lt;=Experiencia3),[3]Puntajes!$D$6,IF(H662&gt;Experiencia3,[3]Puntajes!$D$7,0)))))</f>
        <v/>
      </c>
    </row>
    <row r="663" spans="3:9" ht="13.8">
      <c r="C663" s="518"/>
      <c r="D663" s="517" t="str">
        <f>IF(ISERROR(VLOOKUP(C663,'[3]Capacidad Financiera'!$B$12:$X$62720,2,0)),"",VLOOKUP(C663,'[3]Capacidad Financiera'!$B$12:$X$3580,2,0))</f>
        <v/>
      </c>
      <c r="E663" s="519" t="str">
        <f>IF(ISERROR(VLOOKUP(C663,'[3]Capacidad Financiera'!$B$12:$X$62720,3,0)),"",VLOOKUP(C663,'[3]Capacidad Financiera'!$B$12:$X$62720,3,0))</f>
        <v/>
      </c>
      <c r="F663" s="516"/>
      <c r="G663" s="516" t="str">
        <f>IF(OR(D663="",E663="",F663=""),"",IF(C663&lt;&gt;"",IF(ISERROR(VLOOKUP($A$10,[3]POA!$A$2:$D$25,2,0)),"",VLOOKUP($A$10,[3]POA!$A$2:$D$25,2,0)),""))</f>
        <v/>
      </c>
      <c r="H663" s="520" t="str">
        <f t="shared" si="55"/>
        <v/>
      </c>
      <c r="I663" s="498" t="str">
        <f>IF(OR(D663="",E663="",F663=""),"",IF(AND(H663&gt;0,H663&lt;=Experiencia1),[3]Puntajes!$D$4,IF(AND(H663&gt;Experiencia1,H663&lt;=Experiencia2),[3]Puntajes!$D$5,IF(AND(H663&gt;Experiencia2,H663&lt;=Experiencia3),[3]Puntajes!$D$6,IF(H663&gt;Experiencia3,[3]Puntajes!$D$7,0)))))</f>
        <v/>
      </c>
    </row>
    <row r="664" spans="3:9" ht="13.8">
      <c r="C664" s="518"/>
      <c r="D664" s="517" t="str">
        <f>IF(ISERROR(VLOOKUP(C664,'[3]Capacidad Financiera'!$B$12:$X$62720,2,0)),"",VLOOKUP(C664,'[3]Capacidad Financiera'!$B$12:$X$3580,2,0))</f>
        <v/>
      </c>
      <c r="E664" s="519" t="str">
        <f>IF(ISERROR(VLOOKUP(C664,'[3]Capacidad Financiera'!$B$12:$X$62720,3,0)),"",VLOOKUP(C664,'[3]Capacidad Financiera'!$B$12:$X$62720,3,0))</f>
        <v/>
      </c>
      <c r="F664" s="516"/>
      <c r="G664" s="516" t="str">
        <f>IF(OR(D664="",E664="",F664=""),"",IF(C664&lt;&gt;"",IF(ISERROR(VLOOKUP($A$10,[3]POA!$A$2:$D$25,2,0)),"",VLOOKUP($A$10,[3]POA!$A$2:$D$25,2,0)),""))</f>
        <v/>
      </c>
      <c r="H664" s="520" t="str">
        <f t="shared" si="55"/>
        <v/>
      </c>
      <c r="I664" s="498" t="str">
        <f>IF(OR(D664="",E664="",F664=""),"",IF(AND(H664&gt;0,H664&lt;=Experiencia1),[3]Puntajes!$D$4,IF(AND(H664&gt;Experiencia1,H664&lt;=Experiencia2),[3]Puntajes!$D$5,IF(AND(H664&gt;Experiencia2,H664&lt;=Experiencia3),[3]Puntajes!$D$6,IF(H664&gt;Experiencia3,[3]Puntajes!$D$7,0)))))</f>
        <v/>
      </c>
    </row>
    <row r="665" spans="3:9" ht="13.8">
      <c r="C665" s="518"/>
      <c r="D665" s="517" t="str">
        <f>IF(ISERROR(VLOOKUP(C665,'[3]Capacidad Financiera'!$B$12:$X$62720,2,0)),"",VLOOKUP(C665,'[3]Capacidad Financiera'!$B$12:$X$3580,2,0))</f>
        <v/>
      </c>
      <c r="E665" s="519" t="str">
        <f>IF(ISERROR(VLOOKUP(C665,'[3]Capacidad Financiera'!$B$12:$X$62720,3,0)),"",VLOOKUP(C665,'[3]Capacidad Financiera'!$B$12:$X$62720,3,0))</f>
        <v/>
      </c>
      <c r="F665" s="516"/>
      <c r="G665" s="516" t="str">
        <f>IF(OR(D665="",E665="",F665=""),"",IF(C665&lt;&gt;"",IF(ISERROR(VLOOKUP($A$10,[3]POA!$A$2:$D$25,2,0)),"",VLOOKUP($A$10,[3]POA!$A$2:$D$25,2,0)),""))</f>
        <v/>
      </c>
      <c r="H665" s="520" t="str">
        <f t="shared" si="55"/>
        <v/>
      </c>
      <c r="I665" s="498" t="str">
        <f>IF(OR(D665="",E665="",F665=""),"",IF(AND(H665&gt;0,H665&lt;=Experiencia1),[3]Puntajes!$D$4,IF(AND(H665&gt;Experiencia1,H665&lt;=Experiencia2),[3]Puntajes!$D$5,IF(AND(H665&gt;Experiencia2,H665&lt;=Experiencia3),[3]Puntajes!$D$6,IF(H665&gt;Experiencia3,[3]Puntajes!$D$7,0)))))</f>
        <v/>
      </c>
    </row>
    <row r="666" spans="3:9" ht="13.8">
      <c r="C666" s="518"/>
      <c r="D666" s="517" t="str">
        <f>IF(ISERROR(VLOOKUP(C666,'[3]Capacidad Financiera'!$B$12:$X$62720,2,0)),"",VLOOKUP(C666,'[3]Capacidad Financiera'!$B$12:$X$3580,2,0))</f>
        <v/>
      </c>
      <c r="E666" s="519" t="str">
        <f>IF(ISERROR(VLOOKUP(C666,'[3]Capacidad Financiera'!$B$12:$X$62720,3,0)),"",VLOOKUP(C666,'[3]Capacidad Financiera'!$B$12:$X$62720,3,0))</f>
        <v/>
      </c>
      <c r="F666" s="516"/>
      <c r="G666" s="516" t="str">
        <f>IF(OR(D666="",E666="",F666=""),"",IF(C666&lt;&gt;"",IF(ISERROR(VLOOKUP($A$10,[3]POA!$A$2:$D$25,2,0)),"",VLOOKUP($A$10,[3]POA!$A$2:$D$25,2,0)),""))</f>
        <v/>
      </c>
      <c r="H666" s="520" t="str">
        <f t="shared" si="55"/>
        <v/>
      </c>
      <c r="I666" s="498" t="str">
        <f>IF(OR(D666="",E666="",F666=""),"",IF(AND(H666&gt;0,H666&lt;=Experiencia1),[3]Puntajes!$D$4,IF(AND(H666&gt;Experiencia1,H666&lt;=Experiencia2),[3]Puntajes!$D$5,IF(AND(H666&gt;Experiencia2,H666&lt;=Experiencia3),[3]Puntajes!$D$6,IF(H666&gt;Experiencia3,[3]Puntajes!$D$7,0)))))</f>
        <v/>
      </c>
    </row>
    <row r="667" spans="3:9" ht="13.8">
      <c r="C667" s="518"/>
      <c r="D667" s="517" t="str">
        <f>IF(ISERROR(VLOOKUP(C667,'[3]Capacidad Financiera'!$B$12:$X$62720,2,0)),"",VLOOKUP(C667,'[3]Capacidad Financiera'!$B$12:$X$3580,2,0))</f>
        <v/>
      </c>
      <c r="E667" s="519" t="str">
        <f>IF(ISERROR(VLOOKUP(C667,'[3]Capacidad Financiera'!$B$12:$X$62720,3,0)),"",VLOOKUP(C667,'[3]Capacidad Financiera'!$B$12:$X$62720,3,0))</f>
        <v/>
      </c>
      <c r="F667" s="516"/>
      <c r="G667" s="516" t="str">
        <f>IF(OR(D667="",E667="",F667=""),"",IF(C667&lt;&gt;"",IF(ISERROR(VLOOKUP($A$10,[3]POA!$A$2:$D$25,2,0)),"",VLOOKUP($A$10,[3]POA!$A$2:$D$25,2,0)),""))</f>
        <v/>
      </c>
      <c r="H667" s="520" t="str">
        <f t="shared" si="55"/>
        <v/>
      </c>
      <c r="I667" s="498" t="str">
        <f>IF(OR(D667="",E667="",F667=""),"",IF(AND(H667&gt;0,H667&lt;=Experiencia1),[3]Puntajes!$D$4,IF(AND(H667&gt;Experiencia1,H667&lt;=Experiencia2),[3]Puntajes!$D$5,IF(AND(H667&gt;Experiencia2,H667&lt;=Experiencia3),[3]Puntajes!$D$6,IF(H667&gt;Experiencia3,[3]Puntajes!$D$7,0)))))</f>
        <v/>
      </c>
    </row>
    <row r="668" spans="3:9" ht="13.8">
      <c r="C668" s="518"/>
      <c r="D668" s="517" t="str">
        <f>IF(ISERROR(VLOOKUP(C668,'[3]Capacidad Financiera'!$B$12:$X$62720,2,0)),"",VLOOKUP(C668,'[3]Capacidad Financiera'!$B$12:$X$3580,2,0))</f>
        <v/>
      </c>
      <c r="E668" s="519" t="str">
        <f>IF(ISERROR(VLOOKUP(C668,'[3]Capacidad Financiera'!$B$12:$X$62720,3,0)),"",VLOOKUP(C668,'[3]Capacidad Financiera'!$B$12:$X$62720,3,0))</f>
        <v/>
      </c>
      <c r="F668" s="516"/>
      <c r="G668" s="516" t="str">
        <f>IF(OR(D668="",E668="",F668=""),"",IF(C668&lt;&gt;"",IF(ISERROR(VLOOKUP($A$10,[3]POA!$A$2:$D$25,2,0)),"",VLOOKUP($A$10,[3]POA!$A$2:$D$25,2,0)),""))</f>
        <v/>
      </c>
      <c r="H668" s="520" t="str">
        <f t="shared" si="55"/>
        <v/>
      </c>
      <c r="I668" s="498" t="str">
        <f>IF(OR(D668="",E668="",F668=""),"",IF(AND(H668&gt;0,H668&lt;=Experiencia1),[3]Puntajes!$D$4,IF(AND(H668&gt;Experiencia1,H668&lt;=Experiencia2),[3]Puntajes!$D$5,IF(AND(H668&gt;Experiencia2,H668&lt;=Experiencia3),[3]Puntajes!$D$6,IF(H668&gt;Experiencia3,[3]Puntajes!$D$7,0)))))</f>
        <v/>
      </c>
    </row>
    <row r="669" spans="3:9" ht="14.4" thickBot="1">
      <c r="C669" s="521"/>
      <c r="D669" s="522" t="str">
        <f>IF(ISERROR(VLOOKUP(C669,'[3]Capacidad Financiera'!$B$12:$X$62720,2,0)),"",VLOOKUP(C669,'[3]Capacidad Financiera'!$B$12:$X$3580,2,0))</f>
        <v/>
      </c>
      <c r="E669" s="523" t="str">
        <f>IF(ISERROR(VLOOKUP(C669,'[3]Capacidad Financiera'!$B$12:$X$62720,3,0)),"",VLOOKUP(C669,'[3]Capacidad Financiera'!$B$12:$X$62720,3,0))</f>
        <v/>
      </c>
      <c r="F669" s="531"/>
      <c r="G669" s="531" t="str">
        <f>IF(OR(D669="",E669="",F669=""),"",IF(C669&lt;&gt;"",IF(ISERROR(VLOOKUP($A$10,[3]POA!$A$2:$D$25,2,0)),"",VLOOKUP($A$10,[3]POA!$A$2:$D$25,2,0)),""))</f>
        <v/>
      </c>
      <c r="H669" s="524" t="str">
        <f t="shared" si="55"/>
        <v/>
      </c>
      <c r="I669" s="502" t="str">
        <f>IF(OR(D669="",E669="",F669=""),"",IF(AND(H669&gt;0,H669&lt;=Experiencia1),[3]Puntajes!$D$4,IF(AND(H669&gt;Experiencia1,H669&lt;=Experiencia2),[3]Puntajes!$D$5,IF(AND(H669&gt;Experiencia2,H669&lt;=Experiencia3),[3]Puntajes!$D$6,IF(H669&gt;Experiencia3,[3]Puntajes!$D$7,0)))))</f>
        <v/>
      </c>
    </row>
    <row r="670" spans="3:9" ht="13.8">
      <c r="C670" s="525"/>
      <c r="D670" s="526" t="str">
        <f>IF(ISERROR(VLOOKUP(C670,'[3]Capacidad Financiera'!$B$12:$X$62720,2,0)),"",VLOOKUP(C670,'[3]Capacidad Financiera'!$B$12:$X$3580,2,0))</f>
        <v/>
      </c>
      <c r="E670" s="527" t="str">
        <f>IF(ISERROR(VLOOKUP(C670,'[3]Capacidad Financiera'!$B$12:$X$62720,3,0)),"",VLOOKUP(C670,'[3]Capacidad Financiera'!$B$12:$X$62720,3,0))</f>
        <v/>
      </c>
      <c r="F670" s="528"/>
      <c r="G670" s="528" t="str">
        <f>IF(OR(D670="",E670="",F670=""),"",IF(C671="",IF(C670&lt;&gt;"",IF(ISERROR(VLOOKUP($A$10,[3]POA!$A$2:$D$25,2,0)),"",VLOOKUP($A$10,[3]POA!$A$2:$D$25,2,0)),""),""))</f>
        <v/>
      </c>
      <c r="H670" s="529" t="str">
        <f>IF(OR(D670="",E670="",F670=""),"",IF(C671="",IF(C670&lt;&gt;"",F670/G670,""),""))</f>
        <v/>
      </c>
      <c r="I670" s="530" t="str">
        <f>IF(C671="",IF(F670="","",IF(AND(H670&gt;0,H670&lt;=Experiencia1),[3]Puntajes!$D$4,IF(AND(H670&gt;Experiencia1,H670&lt;=Experiencia2),[3]Puntajes!$D$5,IF(AND(H670&gt;Experiencia2,H670&lt;=Experiencia3),[3]Puntajes!$D$6,IF(H670&gt;Experiencia3,[3]Puntajes!$D$7,0))))),"")</f>
        <v/>
      </c>
    </row>
    <row r="671" spans="3:9" ht="13.8">
      <c r="C671" s="518"/>
      <c r="D671" s="517" t="str">
        <f>IF(ISERROR(VLOOKUP(C671,'[3]Capacidad Financiera'!$B$12:$X$62720,2,0)),"",VLOOKUP(C671,'[3]Capacidad Financiera'!$B$12:$X$3580,2,0))</f>
        <v/>
      </c>
      <c r="E671" s="519" t="str">
        <f>IF(ISERROR(VLOOKUP(C671,'[3]Capacidad Financiera'!$B$12:$X$62720,3,0)),"",VLOOKUP(C671,'[3]Capacidad Financiera'!$B$12:$X$62720,3,0))</f>
        <v/>
      </c>
      <c r="F671" s="516"/>
      <c r="G671" s="516" t="str">
        <f>IF(OR(D671="",E671="",F671=""),"",IF(C671&lt;&gt;"",IF(ISERROR(VLOOKUP($A$10,[3]POA!$A$2:$D$25,2,0)),"",VLOOKUP($A$10,[3]POA!$A$2:$D$25,2,0)),""))</f>
        <v/>
      </c>
      <c r="H671" s="520" t="str">
        <f>IF(OR(D671="",E671="",F671=""),"",IF(C671&lt;&gt;"",F671/(G671*E671),""))</f>
        <v/>
      </c>
      <c r="I671" s="498" t="str">
        <f>IF(OR(D671="",E671="",F671=""),"",IF(AND(H671&gt;0,H671&lt;=Experiencia1),[3]Puntajes!$D$4,IF(AND(H671&gt;Experiencia1,H671&lt;=Experiencia2),[3]Puntajes!$D$5,IF(AND(H671&gt;Experiencia2,H671&lt;=Experiencia3),[3]Puntajes!$D$6,IF(H671&gt;Experiencia3,[3]Puntajes!$D$7,0)))))</f>
        <v/>
      </c>
    </row>
    <row r="672" spans="3:9" ht="13.8">
      <c r="C672" s="518"/>
      <c r="D672" s="517" t="str">
        <f>IF(ISERROR(VLOOKUP(C672,'[3]Capacidad Financiera'!$B$12:$X$62720,2,0)),"",VLOOKUP(C672,'[3]Capacidad Financiera'!$B$12:$X$3580,2,0))</f>
        <v/>
      </c>
      <c r="E672" s="519" t="str">
        <f>IF(ISERROR(VLOOKUP(C672,'[3]Capacidad Financiera'!$B$12:$X$62720,3,0)),"",VLOOKUP(C672,'[3]Capacidad Financiera'!$B$12:$X$62720,3,0))</f>
        <v/>
      </c>
      <c r="F672" s="516"/>
      <c r="G672" s="516" t="str">
        <f>IF(OR(D672="",E672="",F672=""),"",IF(C672&lt;&gt;"",IF(ISERROR(VLOOKUP($A$10,[3]POA!$A$2:$D$25,2,0)),"",VLOOKUP($A$10,[3]POA!$A$2:$D$25,2,0)),""))</f>
        <v/>
      </c>
      <c r="H672" s="520" t="str">
        <f t="shared" ref="H672:H680" si="56">IF(OR(D672="",E672="",F672=""),"",IF(C672&lt;&gt;"",F672/(G672*E672),""))</f>
        <v/>
      </c>
      <c r="I672" s="498" t="str">
        <f>IF(OR(D672="",E672="",F672=""),"",IF(AND(H672&gt;0,H672&lt;=Experiencia1),[3]Puntajes!$D$4,IF(AND(H672&gt;Experiencia1,H672&lt;=Experiencia2),[3]Puntajes!$D$5,IF(AND(H672&gt;Experiencia2,H672&lt;=Experiencia3),[3]Puntajes!$D$6,IF(H672&gt;Experiencia3,[3]Puntajes!$D$7,0)))))</f>
        <v/>
      </c>
    </row>
    <row r="673" spans="3:9" ht="13.8">
      <c r="C673" s="518"/>
      <c r="D673" s="517" t="str">
        <f>IF(ISERROR(VLOOKUP(C673,'[3]Capacidad Financiera'!$B$12:$X$62720,2,0)),"",VLOOKUP(C673,'[3]Capacidad Financiera'!$B$12:$X$3580,2,0))</f>
        <v/>
      </c>
      <c r="E673" s="519" t="str">
        <f>IF(ISERROR(VLOOKUP(C673,'[3]Capacidad Financiera'!$B$12:$X$62720,3,0)),"",VLOOKUP(C673,'[3]Capacidad Financiera'!$B$12:$X$62720,3,0))</f>
        <v/>
      </c>
      <c r="F673" s="516"/>
      <c r="G673" s="516" t="str">
        <f>IF(OR(D673="",E673="",F673=""),"",IF(C673&lt;&gt;"",IF(ISERROR(VLOOKUP($A$10,[3]POA!$A$2:$D$25,2,0)),"",VLOOKUP($A$10,[3]POA!$A$2:$D$25,2,0)),""))</f>
        <v/>
      </c>
      <c r="H673" s="520" t="str">
        <f t="shared" si="56"/>
        <v/>
      </c>
      <c r="I673" s="498" t="str">
        <f>IF(OR(D673="",E673="",F673=""),"",IF(AND(H673&gt;0,H673&lt;=Experiencia1),[3]Puntajes!$D$4,IF(AND(H673&gt;Experiencia1,H673&lt;=Experiencia2),[3]Puntajes!$D$5,IF(AND(H673&gt;Experiencia2,H673&lt;=Experiencia3),[3]Puntajes!$D$6,IF(H673&gt;Experiencia3,[3]Puntajes!$D$7,0)))))</f>
        <v/>
      </c>
    </row>
    <row r="674" spans="3:9" ht="13.8">
      <c r="C674" s="518"/>
      <c r="D674" s="517" t="str">
        <f>IF(ISERROR(VLOOKUP(C674,'[3]Capacidad Financiera'!$B$12:$X$62720,2,0)),"",VLOOKUP(C674,'[3]Capacidad Financiera'!$B$12:$X$3580,2,0))</f>
        <v/>
      </c>
      <c r="E674" s="519" t="str">
        <f>IF(ISERROR(VLOOKUP(C674,'[3]Capacidad Financiera'!$B$12:$X$62720,3,0)),"",VLOOKUP(C674,'[3]Capacidad Financiera'!$B$12:$X$62720,3,0))</f>
        <v/>
      </c>
      <c r="F674" s="516"/>
      <c r="G674" s="516" t="str">
        <f>IF(OR(D674="",E674="",F674=""),"",IF(C674&lt;&gt;"",IF(ISERROR(VLOOKUP($A$10,[3]POA!$A$2:$D$25,2,0)),"",VLOOKUP($A$10,[3]POA!$A$2:$D$25,2,0)),""))</f>
        <v/>
      </c>
      <c r="H674" s="520" t="str">
        <f t="shared" si="56"/>
        <v/>
      </c>
      <c r="I674" s="498" t="str">
        <f>IF(OR(D674="",E674="",F674=""),"",IF(AND(H674&gt;0,H674&lt;=Experiencia1),[3]Puntajes!$D$4,IF(AND(H674&gt;Experiencia1,H674&lt;=Experiencia2),[3]Puntajes!$D$5,IF(AND(H674&gt;Experiencia2,H674&lt;=Experiencia3),[3]Puntajes!$D$6,IF(H674&gt;Experiencia3,[3]Puntajes!$D$7,0)))))</f>
        <v/>
      </c>
    </row>
    <row r="675" spans="3:9" ht="13.8">
      <c r="C675" s="518"/>
      <c r="D675" s="517" t="str">
        <f>IF(ISERROR(VLOOKUP(C675,'[3]Capacidad Financiera'!$B$12:$X$62720,2,0)),"",VLOOKUP(C675,'[3]Capacidad Financiera'!$B$12:$X$3580,2,0))</f>
        <v/>
      </c>
      <c r="E675" s="519" t="str">
        <f>IF(ISERROR(VLOOKUP(C675,'[3]Capacidad Financiera'!$B$12:$X$62720,3,0)),"",VLOOKUP(C675,'[3]Capacidad Financiera'!$B$12:$X$62720,3,0))</f>
        <v/>
      </c>
      <c r="F675" s="516"/>
      <c r="G675" s="516" t="str">
        <f>IF(OR(D675="",E675="",F675=""),"",IF(C675&lt;&gt;"",IF(ISERROR(VLOOKUP($A$10,[3]POA!$A$2:$D$25,2,0)),"",VLOOKUP($A$10,[3]POA!$A$2:$D$25,2,0)),""))</f>
        <v/>
      </c>
      <c r="H675" s="520" t="str">
        <f t="shared" si="56"/>
        <v/>
      </c>
      <c r="I675" s="498" t="str">
        <f>IF(OR(D675="",E675="",F675=""),"",IF(AND(H675&gt;0,H675&lt;=Experiencia1),[3]Puntajes!$D$4,IF(AND(H675&gt;Experiencia1,H675&lt;=Experiencia2),[3]Puntajes!$D$5,IF(AND(H675&gt;Experiencia2,H675&lt;=Experiencia3),[3]Puntajes!$D$6,IF(H675&gt;Experiencia3,[3]Puntajes!$D$7,0)))))</f>
        <v/>
      </c>
    </row>
    <row r="676" spans="3:9" ht="13.8">
      <c r="C676" s="518"/>
      <c r="D676" s="517" t="str">
        <f>IF(ISERROR(VLOOKUP(C676,'[3]Capacidad Financiera'!$B$12:$X$62720,2,0)),"",VLOOKUP(C676,'[3]Capacidad Financiera'!$B$12:$X$3580,2,0))</f>
        <v/>
      </c>
      <c r="E676" s="519" t="str">
        <f>IF(ISERROR(VLOOKUP(C676,'[3]Capacidad Financiera'!$B$12:$X$62720,3,0)),"",VLOOKUP(C676,'[3]Capacidad Financiera'!$B$12:$X$62720,3,0))</f>
        <v/>
      </c>
      <c r="F676" s="516"/>
      <c r="G676" s="516" t="str">
        <f>IF(OR(D676="",E676="",F676=""),"",IF(C676&lt;&gt;"",IF(ISERROR(VLOOKUP($A$10,[3]POA!$A$2:$D$25,2,0)),"",VLOOKUP($A$10,[3]POA!$A$2:$D$25,2,0)),""))</f>
        <v/>
      </c>
      <c r="H676" s="520" t="str">
        <f t="shared" si="56"/>
        <v/>
      </c>
      <c r="I676" s="498" t="str">
        <f>IF(OR(D676="",E676="",F676=""),"",IF(AND(H676&gt;0,H676&lt;=Experiencia1),[3]Puntajes!$D$4,IF(AND(H676&gt;Experiencia1,H676&lt;=Experiencia2),[3]Puntajes!$D$5,IF(AND(H676&gt;Experiencia2,H676&lt;=Experiencia3),[3]Puntajes!$D$6,IF(H676&gt;Experiencia3,[3]Puntajes!$D$7,0)))))</f>
        <v/>
      </c>
    </row>
    <row r="677" spans="3:9" ht="13.8">
      <c r="C677" s="518"/>
      <c r="D677" s="517" t="str">
        <f>IF(ISERROR(VLOOKUP(C677,'[3]Capacidad Financiera'!$B$12:$X$62720,2,0)),"",VLOOKUP(C677,'[3]Capacidad Financiera'!$B$12:$X$3580,2,0))</f>
        <v/>
      </c>
      <c r="E677" s="519" t="str">
        <f>IF(ISERROR(VLOOKUP(C677,'[3]Capacidad Financiera'!$B$12:$X$62720,3,0)),"",VLOOKUP(C677,'[3]Capacidad Financiera'!$B$12:$X$62720,3,0))</f>
        <v/>
      </c>
      <c r="F677" s="516"/>
      <c r="G677" s="516" t="str">
        <f>IF(OR(D677="",E677="",F677=""),"",IF(C677&lt;&gt;"",IF(ISERROR(VLOOKUP($A$10,[3]POA!$A$2:$D$25,2,0)),"",VLOOKUP($A$10,[3]POA!$A$2:$D$25,2,0)),""))</f>
        <v/>
      </c>
      <c r="H677" s="520" t="str">
        <f t="shared" si="56"/>
        <v/>
      </c>
      <c r="I677" s="498" t="str">
        <f>IF(OR(D677="",E677="",F677=""),"",IF(AND(H677&gt;0,H677&lt;=Experiencia1),[3]Puntajes!$D$4,IF(AND(H677&gt;Experiencia1,H677&lt;=Experiencia2),[3]Puntajes!$D$5,IF(AND(H677&gt;Experiencia2,H677&lt;=Experiencia3),[3]Puntajes!$D$6,IF(H677&gt;Experiencia3,[3]Puntajes!$D$7,0)))))</f>
        <v/>
      </c>
    </row>
    <row r="678" spans="3:9" ht="13.8">
      <c r="C678" s="518"/>
      <c r="D678" s="517" t="str">
        <f>IF(ISERROR(VLOOKUP(C678,'[3]Capacidad Financiera'!$B$12:$X$62720,2,0)),"",VLOOKUP(C678,'[3]Capacidad Financiera'!$B$12:$X$3580,2,0))</f>
        <v/>
      </c>
      <c r="E678" s="519" t="str">
        <f>IF(ISERROR(VLOOKUP(C678,'[3]Capacidad Financiera'!$B$12:$X$62720,3,0)),"",VLOOKUP(C678,'[3]Capacidad Financiera'!$B$12:$X$62720,3,0))</f>
        <v/>
      </c>
      <c r="F678" s="516"/>
      <c r="G678" s="516" t="str">
        <f>IF(OR(D678="",E678="",F678=""),"",IF(C678&lt;&gt;"",IF(ISERROR(VLOOKUP($A$10,[3]POA!$A$2:$D$25,2,0)),"",VLOOKUP($A$10,[3]POA!$A$2:$D$25,2,0)),""))</f>
        <v/>
      </c>
      <c r="H678" s="520" t="str">
        <f t="shared" si="56"/>
        <v/>
      </c>
      <c r="I678" s="498" t="str">
        <f>IF(OR(D678="",E678="",F678=""),"",IF(AND(H678&gt;0,H678&lt;=Experiencia1),[3]Puntajes!$D$4,IF(AND(H678&gt;Experiencia1,H678&lt;=Experiencia2),[3]Puntajes!$D$5,IF(AND(H678&gt;Experiencia2,H678&lt;=Experiencia3),[3]Puntajes!$D$6,IF(H678&gt;Experiencia3,[3]Puntajes!$D$7,0)))))</f>
        <v/>
      </c>
    </row>
    <row r="679" spans="3:9" ht="13.8">
      <c r="C679" s="518"/>
      <c r="D679" s="517" t="str">
        <f>IF(ISERROR(VLOOKUP(C679,'[3]Capacidad Financiera'!$B$12:$X$62720,2,0)),"",VLOOKUP(C679,'[3]Capacidad Financiera'!$B$12:$X$3580,2,0))</f>
        <v/>
      </c>
      <c r="E679" s="519" t="str">
        <f>IF(ISERROR(VLOOKUP(C679,'[3]Capacidad Financiera'!$B$12:$X$62720,3,0)),"",VLOOKUP(C679,'[3]Capacidad Financiera'!$B$12:$X$62720,3,0))</f>
        <v/>
      </c>
      <c r="F679" s="516"/>
      <c r="G679" s="516" t="str">
        <f>IF(OR(D679="",E679="",F679=""),"",IF(C679&lt;&gt;"",IF(ISERROR(VLOOKUP($A$10,[3]POA!$A$2:$D$25,2,0)),"",VLOOKUP($A$10,[3]POA!$A$2:$D$25,2,0)),""))</f>
        <v/>
      </c>
      <c r="H679" s="520" t="str">
        <f t="shared" si="56"/>
        <v/>
      </c>
      <c r="I679" s="498" t="str">
        <f>IF(OR(D679="",E679="",F679=""),"",IF(AND(H679&gt;0,H679&lt;=Experiencia1),[3]Puntajes!$D$4,IF(AND(H679&gt;Experiencia1,H679&lt;=Experiencia2),[3]Puntajes!$D$5,IF(AND(H679&gt;Experiencia2,H679&lt;=Experiencia3),[3]Puntajes!$D$6,IF(H679&gt;Experiencia3,[3]Puntajes!$D$7,0)))))</f>
        <v/>
      </c>
    </row>
    <row r="680" spans="3:9" ht="14.4" thickBot="1">
      <c r="C680" s="521"/>
      <c r="D680" s="522" t="str">
        <f>IF(ISERROR(VLOOKUP(C680,'[3]Capacidad Financiera'!$B$12:$X$62720,2,0)),"",VLOOKUP(C680,'[3]Capacidad Financiera'!$B$12:$X$3580,2,0))</f>
        <v/>
      </c>
      <c r="E680" s="523" t="str">
        <f>IF(ISERROR(VLOOKUP(C680,'[3]Capacidad Financiera'!$B$12:$X$62720,3,0)),"",VLOOKUP(C680,'[3]Capacidad Financiera'!$B$12:$X$62720,3,0))</f>
        <v/>
      </c>
      <c r="F680" s="531"/>
      <c r="G680" s="531" t="str">
        <f>IF(OR(D680="",E680="",F680=""),"",IF(C680&lt;&gt;"",IF(ISERROR(VLOOKUP($A$10,[3]POA!$A$2:$D$25,2,0)),"",VLOOKUP($A$10,[3]POA!$A$2:$D$25,2,0)),""))</f>
        <v/>
      </c>
      <c r="H680" s="524" t="str">
        <f t="shared" si="56"/>
        <v/>
      </c>
      <c r="I680" s="502" t="str">
        <f>IF(OR(D680="",E680="",F680=""),"",IF(AND(H680&gt;0,H680&lt;=Experiencia1),[3]Puntajes!$D$4,IF(AND(H680&gt;Experiencia1,H680&lt;=Experiencia2),[3]Puntajes!$D$5,IF(AND(H680&gt;Experiencia2,H680&lt;=Experiencia3),[3]Puntajes!$D$6,IF(H680&gt;Experiencia3,[3]Puntajes!$D$7,0)))))</f>
        <v/>
      </c>
    </row>
    <row r="681" spans="3:9" ht="13.8">
      <c r="C681" s="525"/>
      <c r="D681" s="526" t="str">
        <f>IF(ISERROR(VLOOKUP(C681,'[3]Capacidad Financiera'!$B$12:$X$62720,2,0)),"",VLOOKUP(C681,'[3]Capacidad Financiera'!$B$12:$X$3580,2,0))</f>
        <v/>
      </c>
      <c r="E681" s="527" t="str">
        <f>IF(ISERROR(VLOOKUP(C681,'[3]Capacidad Financiera'!$B$12:$X$62720,3,0)),"",VLOOKUP(C681,'[3]Capacidad Financiera'!$B$12:$X$62720,3,0))</f>
        <v/>
      </c>
      <c r="F681" s="528"/>
      <c r="G681" s="528" t="str">
        <f>IF(OR(D681="",E681="",F681=""),"",IF(C682="",IF(C681&lt;&gt;"",IF(ISERROR(VLOOKUP($A$10,[3]POA!$A$2:$D$25,2,0)),"",VLOOKUP($A$10,[3]POA!$A$2:$D$25,2,0)),""),""))</f>
        <v/>
      </c>
      <c r="H681" s="529" t="str">
        <f>IF(OR(D681="",E681="",F681=""),"",IF(C682="",IF(C681&lt;&gt;"",F681/G681,""),""))</f>
        <v/>
      </c>
      <c r="I681" s="530" t="str">
        <f>IF(C682="",IF(F681="","",IF(AND(H681&gt;0,H681&lt;=Experiencia1),[3]Puntajes!$D$4,IF(AND(H681&gt;Experiencia1,H681&lt;=Experiencia2),[3]Puntajes!$D$5,IF(AND(H681&gt;Experiencia2,H681&lt;=Experiencia3),[3]Puntajes!$D$6,IF(H681&gt;Experiencia3,[3]Puntajes!$D$7,0))))),"")</f>
        <v/>
      </c>
    </row>
    <row r="682" spans="3:9" ht="13.8">
      <c r="C682" s="518"/>
      <c r="D682" s="517" t="str">
        <f>IF(ISERROR(VLOOKUP(C682,'[3]Capacidad Financiera'!$B$12:$X$62720,2,0)),"",VLOOKUP(C682,'[3]Capacidad Financiera'!$B$12:$X$3580,2,0))</f>
        <v/>
      </c>
      <c r="E682" s="519" t="str">
        <f>IF(ISERROR(VLOOKUP(C682,'[3]Capacidad Financiera'!$B$12:$X$62720,3,0)),"",VLOOKUP(C682,'[3]Capacidad Financiera'!$B$12:$X$62720,3,0))</f>
        <v/>
      </c>
      <c r="F682" s="516"/>
      <c r="G682" s="516" t="str">
        <f>IF(OR(D682="",E682="",F682=""),"",IF(C682&lt;&gt;"",IF(ISERROR(VLOOKUP($A$10,[3]POA!$A$2:$D$25,2,0)),"",VLOOKUP($A$10,[3]POA!$A$2:$D$25,2,0)),""))</f>
        <v/>
      </c>
      <c r="H682" s="520" t="str">
        <f>IF(OR(D682="",E682="",F682=""),"",IF(C682&lt;&gt;"",F682/(G682*E682),""))</f>
        <v/>
      </c>
      <c r="I682" s="498" t="str">
        <f>IF(OR(D682="",E682="",F682=""),"",IF(AND(H682&gt;0,H682&lt;=Experiencia1),[3]Puntajes!$D$4,IF(AND(H682&gt;Experiencia1,H682&lt;=Experiencia2),[3]Puntajes!$D$5,IF(AND(H682&gt;Experiencia2,H682&lt;=Experiencia3),[3]Puntajes!$D$6,IF(H682&gt;Experiencia3,[3]Puntajes!$D$7,0)))))</f>
        <v/>
      </c>
    </row>
    <row r="683" spans="3:9" ht="13.8">
      <c r="C683" s="518"/>
      <c r="D683" s="517" t="str">
        <f>IF(ISERROR(VLOOKUP(C683,'[3]Capacidad Financiera'!$B$12:$X$62720,2,0)),"",VLOOKUP(C683,'[3]Capacidad Financiera'!$B$12:$X$3580,2,0))</f>
        <v/>
      </c>
      <c r="E683" s="519" t="str">
        <f>IF(ISERROR(VLOOKUP(C683,'[3]Capacidad Financiera'!$B$12:$X$62720,3,0)),"",VLOOKUP(C683,'[3]Capacidad Financiera'!$B$12:$X$62720,3,0))</f>
        <v/>
      </c>
      <c r="F683" s="516"/>
      <c r="G683" s="516" t="str">
        <f>IF(OR(D683="",E683="",F683=""),"",IF(C683&lt;&gt;"",IF(ISERROR(VLOOKUP($A$10,[3]POA!$A$2:$D$25,2,0)),"",VLOOKUP($A$10,[3]POA!$A$2:$D$25,2,0)),""))</f>
        <v/>
      </c>
      <c r="H683" s="520" t="str">
        <f t="shared" ref="H683:H691" si="57">IF(OR(D683="",E683="",F683=""),"",IF(C683&lt;&gt;"",F683/(G683*E683),""))</f>
        <v/>
      </c>
      <c r="I683" s="498" t="str">
        <f>IF(OR(D683="",E683="",F683=""),"",IF(AND(H683&gt;0,H683&lt;=Experiencia1),[3]Puntajes!$D$4,IF(AND(H683&gt;Experiencia1,H683&lt;=Experiencia2),[3]Puntajes!$D$5,IF(AND(H683&gt;Experiencia2,H683&lt;=Experiencia3),[3]Puntajes!$D$6,IF(H683&gt;Experiencia3,[3]Puntajes!$D$7,0)))))</f>
        <v/>
      </c>
    </row>
    <row r="684" spans="3:9" ht="13.8">
      <c r="C684" s="518"/>
      <c r="D684" s="517" t="str">
        <f>IF(ISERROR(VLOOKUP(C684,'[3]Capacidad Financiera'!$B$12:$X$62720,2,0)),"",VLOOKUP(C684,'[3]Capacidad Financiera'!$B$12:$X$3580,2,0))</f>
        <v/>
      </c>
      <c r="E684" s="519" t="str">
        <f>IF(ISERROR(VLOOKUP(C684,'[3]Capacidad Financiera'!$B$12:$X$62720,3,0)),"",VLOOKUP(C684,'[3]Capacidad Financiera'!$B$12:$X$62720,3,0))</f>
        <v/>
      </c>
      <c r="F684" s="516"/>
      <c r="G684" s="516" t="str">
        <f>IF(OR(D684="",E684="",F684=""),"",IF(C684&lt;&gt;"",IF(ISERROR(VLOOKUP($A$10,[3]POA!$A$2:$D$25,2,0)),"",VLOOKUP($A$10,[3]POA!$A$2:$D$25,2,0)),""))</f>
        <v/>
      </c>
      <c r="H684" s="520" t="str">
        <f t="shared" si="57"/>
        <v/>
      </c>
      <c r="I684" s="498" t="str">
        <f>IF(OR(D684="",E684="",F684=""),"",IF(AND(H684&gt;0,H684&lt;=Experiencia1),[3]Puntajes!$D$4,IF(AND(H684&gt;Experiencia1,H684&lt;=Experiencia2),[3]Puntajes!$D$5,IF(AND(H684&gt;Experiencia2,H684&lt;=Experiencia3),[3]Puntajes!$D$6,IF(H684&gt;Experiencia3,[3]Puntajes!$D$7,0)))))</f>
        <v/>
      </c>
    </row>
    <row r="685" spans="3:9" ht="13.8">
      <c r="C685" s="518"/>
      <c r="D685" s="517" t="str">
        <f>IF(ISERROR(VLOOKUP(C685,'[3]Capacidad Financiera'!$B$12:$X$62720,2,0)),"",VLOOKUP(C685,'[3]Capacidad Financiera'!$B$12:$X$3580,2,0))</f>
        <v/>
      </c>
      <c r="E685" s="519" t="str">
        <f>IF(ISERROR(VLOOKUP(C685,'[3]Capacidad Financiera'!$B$12:$X$62720,3,0)),"",VLOOKUP(C685,'[3]Capacidad Financiera'!$B$12:$X$62720,3,0))</f>
        <v/>
      </c>
      <c r="F685" s="516"/>
      <c r="G685" s="516" t="str">
        <f>IF(OR(D685="",E685="",F685=""),"",IF(C685&lt;&gt;"",IF(ISERROR(VLOOKUP($A$10,[3]POA!$A$2:$D$25,2,0)),"",VLOOKUP($A$10,[3]POA!$A$2:$D$25,2,0)),""))</f>
        <v/>
      </c>
      <c r="H685" s="520" t="str">
        <f t="shared" si="57"/>
        <v/>
      </c>
      <c r="I685" s="498" t="str">
        <f>IF(OR(D685="",E685="",F685=""),"",IF(AND(H685&gt;0,H685&lt;=Experiencia1),[3]Puntajes!$D$4,IF(AND(H685&gt;Experiencia1,H685&lt;=Experiencia2),[3]Puntajes!$D$5,IF(AND(H685&gt;Experiencia2,H685&lt;=Experiencia3),[3]Puntajes!$D$6,IF(H685&gt;Experiencia3,[3]Puntajes!$D$7,0)))))</f>
        <v/>
      </c>
    </row>
    <row r="686" spans="3:9" ht="13.8">
      <c r="C686" s="518"/>
      <c r="D686" s="517" t="str">
        <f>IF(ISERROR(VLOOKUP(C686,'[3]Capacidad Financiera'!$B$12:$X$62720,2,0)),"",VLOOKUP(C686,'[3]Capacidad Financiera'!$B$12:$X$3580,2,0))</f>
        <v/>
      </c>
      <c r="E686" s="519" t="str">
        <f>IF(ISERROR(VLOOKUP(C686,'[3]Capacidad Financiera'!$B$12:$X$62720,3,0)),"",VLOOKUP(C686,'[3]Capacidad Financiera'!$B$12:$X$62720,3,0))</f>
        <v/>
      </c>
      <c r="F686" s="516"/>
      <c r="G686" s="516" t="str">
        <f>IF(OR(D686="",E686="",F686=""),"",IF(C686&lt;&gt;"",IF(ISERROR(VLOOKUP($A$10,[3]POA!$A$2:$D$25,2,0)),"",VLOOKUP($A$10,[3]POA!$A$2:$D$25,2,0)),""))</f>
        <v/>
      </c>
      <c r="H686" s="520" t="str">
        <f t="shared" si="57"/>
        <v/>
      </c>
      <c r="I686" s="498" t="str">
        <f>IF(OR(D686="",E686="",F686=""),"",IF(AND(H686&gt;0,H686&lt;=Experiencia1),[3]Puntajes!$D$4,IF(AND(H686&gt;Experiencia1,H686&lt;=Experiencia2),[3]Puntajes!$D$5,IF(AND(H686&gt;Experiencia2,H686&lt;=Experiencia3),[3]Puntajes!$D$6,IF(H686&gt;Experiencia3,[3]Puntajes!$D$7,0)))))</f>
        <v/>
      </c>
    </row>
    <row r="687" spans="3:9" ht="13.8">
      <c r="C687" s="518"/>
      <c r="D687" s="517" t="str">
        <f>IF(ISERROR(VLOOKUP(C687,'[3]Capacidad Financiera'!$B$12:$X$62720,2,0)),"",VLOOKUP(C687,'[3]Capacidad Financiera'!$B$12:$X$3580,2,0))</f>
        <v/>
      </c>
      <c r="E687" s="519" t="str">
        <f>IF(ISERROR(VLOOKUP(C687,'[3]Capacidad Financiera'!$B$12:$X$62720,3,0)),"",VLOOKUP(C687,'[3]Capacidad Financiera'!$B$12:$X$62720,3,0))</f>
        <v/>
      </c>
      <c r="F687" s="516"/>
      <c r="G687" s="516" t="str">
        <f>IF(OR(D687="",E687="",F687=""),"",IF(C687&lt;&gt;"",IF(ISERROR(VLOOKUP($A$10,[3]POA!$A$2:$D$25,2,0)),"",VLOOKUP($A$10,[3]POA!$A$2:$D$25,2,0)),""))</f>
        <v/>
      </c>
      <c r="H687" s="520" t="str">
        <f t="shared" si="57"/>
        <v/>
      </c>
      <c r="I687" s="498" t="str">
        <f>IF(OR(D687="",E687="",F687=""),"",IF(AND(H687&gt;0,H687&lt;=Experiencia1),[3]Puntajes!$D$4,IF(AND(H687&gt;Experiencia1,H687&lt;=Experiencia2),[3]Puntajes!$D$5,IF(AND(H687&gt;Experiencia2,H687&lt;=Experiencia3),[3]Puntajes!$D$6,IF(H687&gt;Experiencia3,[3]Puntajes!$D$7,0)))))</f>
        <v/>
      </c>
    </row>
    <row r="688" spans="3:9" ht="13.8">
      <c r="C688" s="518"/>
      <c r="D688" s="517" t="str">
        <f>IF(ISERROR(VLOOKUP(C688,'[3]Capacidad Financiera'!$B$12:$X$62720,2,0)),"",VLOOKUP(C688,'[3]Capacidad Financiera'!$B$12:$X$3580,2,0))</f>
        <v/>
      </c>
      <c r="E688" s="519" t="str">
        <f>IF(ISERROR(VLOOKUP(C688,'[3]Capacidad Financiera'!$B$12:$X$62720,3,0)),"",VLOOKUP(C688,'[3]Capacidad Financiera'!$B$12:$X$62720,3,0))</f>
        <v/>
      </c>
      <c r="F688" s="516"/>
      <c r="G688" s="516" t="str">
        <f>IF(OR(D688="",E688="",F688=""),"",IF(C688&lt;&gt;"",IF(ISERROR(VLOOKUP($A$10,[3]POA!$A$2:$D$25,2,0)),"",VLOOKUP($A$10,[3]POA!$A$2:$D$25,2,0)),""))</f>
        <v/>
      </c>
      <c r="H688" s="520" t="str">
        <f t="shared" si="57"/>
        <v/>
      </c>
      <c r="I688" s="498" t="str">
        <f>IF(OR(D688="",E688="",F688=""),"",IF(AND(H688&gt;0,H688&lt;=Experiencia1),[3]Puntajes!$D$4,IF(AND(H688&gt;Experiencia1,H688&lt;=Experiencia2),[3]Puntajes!$D$5,IF(AND(H688&gt;Experiencia2,H688&lt;=Experiencia3),[3]Puntajes!$D$6,IF(H688&gt;Experiencia3,[3]Puntajes!$D$7,0)))))</f>
        <v/>
      </c>
    </row>
    <row r="689" spans="3:9" ht="13.8">
      <c r="C689" s="518"/>
      <c r="D689" s="517" t="str">
        <f>IF(ISERROR(VLOOKUP(C689,'[3]Capacidad Financiera'!$B$12:$X$62720,2,0)),"",VLOOKUP(C689,'[3]Capacidad Financiera'!$B$12:$X$3580,2,0))</f>
        <v/>
      </c>
      <c r="E689" s="519" t="str">
        <f>IF(ISERROR(VLOOKUP(C689,'[3]Capacidad Financiera'!$B$12:$X$62720,3,0)),"",VLOOKUP(C689,'[3]Capacidad Financiera'!$B$12:$X$62720,3,0))</f>
        <v/>
      </c>
      <c r="F689" s="516"/>
      <c r="G689" s="516" t="str">
        <f>IF(OR(D689="",E689="",F689=""),"",IF(C689&lt;&gt;"",IF(ISERROR(VLOOKUP($A$10,[3]POA!$A$2:$D$25,2,0)),"",VLOOKUP($A$10,[3]POA!$A$2:$D$25,2,0)),""))</f>
        <v/>
      </c>
      <c r="H689" s="520" t="str">
        <f t="shared" si="57"/>
        <v/>
      </c>
      <c r="I689" s="498" t="str">
        <f>IF(OR(D689="",E689="",F689=""),"",IF(AND(H689&gt;0,H689&lt;=Experiencia1),[3]Puntajes!$D$4,IF(AND(H689&gt;Experiencia1,H689&lt;=Experiencia2),[3]Puntajes!$D$5,IF(AND(H689&gt;Experiencia2,H689&lt;=Experiencia3),[3]Puntajes!$D$6,IF(H689&gt;Experiencia3,[3]Puntajes!$D$7,0)))))</f>
        <v/>
      </c>
    </row>
    <row r="690" spans="3:9" ht="13.8">
      <c r="C690" s="518"/>
      <c r="D690" s="517" t="str">
        <f>IF(ISERROR(VLOOKUP(C690,'[3]Capacidad Financiera'!$B$12:$X$62720,2,0)),"",VLOOKUP(C690,'[3]Capacidad Financiera'!$B$12:$X$3580,2,0))</f>
        <v/>
      </c>
      <c r="E690" s="519" t="str">
        <f>IF(ISERROR(VLOOKUP(C690,'[3]Capacidad Financiera'!$B$12:$X$62720,3,0)),"",VLOOKUP(C690,'[3]Capacidad Financiera'!$B$12:$X$62720,3,0))</f>
        <v/>
      </c>
      <c r="F690" s="516"/>
      <c r="G690" s="516" t="str">
        <f>IF(OR(D690="",E690="",F690=""),"",IF(C690&lt;&gt;"",IF(ISERROR(VLOOKUP($A$10,[3]POA!$A$2:$D$25,2,0)),"",VLOOKUP($A$10,[3]POA!$A$2:$D$25,2,0)),""))</f>
        <v/>
      </c>
      <c r="H690" s="520" t="str">
        <f t="shared" si="57"/>
        <v/>
      </c>
      <c r="I690" s="498" t="str">
        <f>IF(OR(D690="",E690="",F690=""),"",IF(AND(H690&gt;0,H690&lt;=Experiencia1),[3]Puntajes!$D$4,IF(AND(H690&gt;Experiencia1,H690&lt;=Experiencia2),[3]Puntajes!$D$5,IF(AND(H690&gt;Experiencia2,H690&lt;=Experiencia3),[3]Puntajes!$D$6,IF(H690&gt;Experiencia3,[3]Puntajes!$D$7,0)))))</f>
        <v/>
      </c>
    </row>
    <row r="691" spans="3:9" ht="14.4" thickBot="1">
      <c r="C691" s="521"/>
      <c r="D691" s="522" t="str">
        <f>IF(ISERROR(VLOOKUP(C691,'[3]Capacidad Financiera'!$B$12:$X$62720,2,0)),"",VLOOKUP(C691,'[3]Capacidad Financiera'!$B$12:$X$3580,2,0))</f>
        <v/>
      </c>
      <c r="E691" s="523" t="str">
        <f>IF(ISERROR(VLOOKUP(C691,'[3]Capacidad Financiera'!$B$12:$X$62720,3,0)),"",VLOOKUP(C691,'[3]Capacidad Financiera'!$B$12:$X$62720,3,0))</f>
        <v/>
      </c>
      <c r="F691" s="531"/>
      <c r="G691" s="531" t="str">
        <f>IF(OR(D691="",E691="",F691=""),"",IF(C691&lt;&gt;"",IF(ISERROR(VLOOKUP($A$10,[3]POA!$A$2:$D$25,2,0)),"",VLOOKUP($A$10,[3]POA!$A$2:$D$25,2,0)),""))</f>
        <v/>
      </c>
      <c r="H691" s="524" t="str">
        <f t="shared" si="57"/>
        <v/>
      </c>
      <c r="I691" s="502" t="str">
        <f>IF(OR(D691="",E691="",F691=""),"",IF(AND(H691&gt;0,H691&lt;=Experiencia1),[3]Puntajes!$D$4,IF(AND(H691&gt;Experiencia1,H691&lt;=Experiencia2),[3]Puntajes!$D$5,IF(AND(H691&gt;Experiencia2,H691&lt;=Experiencia3),[3]Puntajes!$D$6,IF(H691&gt;Experiencia3,[3]Puntajes!$D$7,0)))))</f>
        <v/>
      </c>
    </row>
    <row r="692" spans="3:9" ht="13.8">
      <c r="C692" s="525"/>
      <c r="D692" s="526" t="str">
        <f>IF(ISERROR(VLOOKUP(C692,'[3]Capacidad Financiera'!$B$12:$X$62720,2,0)),"",VLOOKUP(C692,'[3]Capacidad Financiera'!$B$12:$X$3580,2,0))</f>
        <v/>
      </c>
      <c r="E692" s="527" t="str">
        <f>IF(ISERROR(VLOOKUP(C692,'[3]Capacidad Financiera'!$B$12:$X$62720,3,0)),"",VLOOKUP(C692,'[3]Capacidad Financiera'!$B$12:$X$62720,3,0))</f>
        <v/>
      </c>
      <c r="F692" s="528"/>
      <c r="G692" s="528" t="str">
        <f>IF(OR(D692="",E692="",F692=""),"",IF(C693="",IF(C692&lt;&gt;"",IF(ISERROR(VLOOKUP($A$10,[3]POA!$A$2:$D$25,2,0)),"",VLOOKUP($A$10,[3]POA!$A$2:$D$25,2,0)),""),""))</f>
        <v/>
      </c>
      <c r="H692" s="529" t="str">
        <f>IF(OR(D692="",E692="",F692=""),"",IF(C693="",IF(C692&lt;&gt;"",F692/G692,""),""))</f>
        <v/>
      </c>
      <c r="I692" s="530" t="str">
        <f>IF(C693="",IF(F692="","",IF(AND(H692&gt;0,H692&lt;=Experiencia1),[3]Puntajes!$D$4,IF(AND(H692&gt;Experiencia1,H692&lt;=Experiencia2),[3]Puntajes!$D$5,IF(AND(H692&gt;Experiencia2,H692&lt;=Experiencia3),[3]Puntajes!$D$6,IF(H692&gt;Experiencia3,[3]Puntajes!$D$7,0))))),"")</f>
        <v/>
      </c>
    </row>
    <row r="693" spans="3:9" ht="13.8">
      <c r="C693" s="518"/>
      <c r="D693" s="517" t="str">
        <f>IF(ISERROR(VLOOKUP(C693,'[3]Capacidad Financiera'!$B$12:$X$62720,2,0)),"",VLOOKUP(C693,'[3]Capacidad Financiera'!$B$12:$X$3580,2,0))</f>
        <v/>
      </c>
      <c r="E693" s="519" t="str">
        <f>IF(ISERROR(VLOOKUP(C693,'[3]Capacidad Financiera'!$B$12:$X$62720,3,0)),"",VLOOKUP(C693,'[3]Capacidad Financiera'!$B$12:$X$62720,3,0))</f>
        <v/>
      </c>
      <c r="F693" s="516"/>
      <c r="G693" s="516" t="str">
        <f>IF(OR(D693="",E693="",F693=""),"",IF(C693&lt;&gt;"",IF(ISERROR(VLOOKUP($A$10,[3]POA!$A$2:$D$25,2,0)),"",VLOOKUP($A$10,[3]POA!$A$2:$D$25,2,0)),""))</f>
        <v/>
      </c>
      <c r="H693" s="520" t="str">
        <f>IF(OR(D693="",E693="",F693=""),"",IF(C693&lt;&gt;"",F693/(G693*E693),""))</f>
        <v/>
      </c>
      <c r="I693" s="498" t="str">
        <f>IF(OR(D693="",E693="",F693=""),"",IF(AND(H693&gt;0,H693&lt;=Experiencia1),[3]Puntajes!$D$4,IF(AND(H693&gt;Experiencia1,H693&lt;=Experiencia2),[3]Puntajes!$D$5,IF(AND(H693&gt;Experiencia2,H693&lt;=Experiencia3),[3]Puntajes!$D$6,IF(H693&gt;Experiencia3,[3]Puntajes!$D$7,0)))))</f>
        <v/>
      </c>
    </row>
    <row r="694" spans="3:9" ht="13.8">
      <c r="C694" s="518"/>
      <c r="D694" s="517" t="str">
        <f>IF(ISERROR(VLOOKUP(C694,'[3]Capacidad Financiera'!$B$12:$X$62720,2,0)),"",VLOOKUP(C694,'[3]Capacidad Financiera'!$B$12:$X$3580,2,0))</f>
        <v/>
      </c>
      <c r="E694" s="519" t="str">
        <f>IF(ISERROR(VLOOKUP(C694,'[3]Capacidad Financiera'!$B$12:$X$62720,3,0)),"",VLOOKUP(C694,'[3]Capacidad Financiera'!$B$12:$X$62720,3,0))</f>
        <v/>
      </c>
      <c r="F694" s="516"/>
      <c r="G694" s="516" t="str">
        <f>IF(OR(D694="",E694="",F694=""),"",IF(C694&lt;&gt;"",IF(ISERROR(VLOOKUP($A$10,[3]POA!$A$2:$D$25,2,0)),"",VLOOKUP($A$10,[3]POA!$A$2:$D$25,2,0)),""))</f>
        <v/>
      </c>
      <c r="H694" s="520" t="str">
        <f t="shared" ref="H694:H702" si="58">IF(OR(D694="",E694="",F694=""),"",IF(C694&lt;&gt;"",F694/(G694*E694),""))</f>
        <v/>
      </c>
      <c r="I694" s="498" t="str">
        <f>IF(OR(D694="",E694="",F694=""),"",IF(AND(H694&gt;0,H694&lt;=Experiencia1),[3]Puntajes!$D$4,IF(AND(H694&gt;Experiencia1,H694&lt;=Experiencia2),[3]Puntajes!$D$5,IF(AND(H694&gt;Experiencia2,H694&lt;=Experiencia3),[3]Puntajes!$D$6,IF(H694&gt;Experiencia3,[3]Puntajes!$D$7,0)))))</f>
        <v/>
      </c>
    </row>
    <row r="695" spans="3:9" ht="13.8">
      <c r="C695" s="518"/>
      <c r="D695" s="517" t="str">
        <f>IF(ISERROR(VLOOKUP(C695,'[3]Capacidad Financiera'!$B$12:$X$62720,2,0)),"",VLOOKUP(C695,'[3]Capacidad Financiera'!$B$12:$X$3580,2,0))</f>
        <v/>
      </c>
      <c r="E695" s="519" t="str">
        <f>IF(ISERROR(VLOOKUP(C695,'[3]Capacidad Financiera'!$B$12:$X$62720,3,0)),"",VLOOKUP(C695,'[3]Capacidad Financiera'!$B$12:$X$62720,3,0))</f>
        <v/>
      </c>
      <c r="F695" s="516"/>
      <c r="G695" s="516" t="str">
        <f>IF(OR(D695="",E695="",F695=""),"",IF(C695&lt;&gt;"",IF(ISERROR(VLOOKUP($A$10,[3]POA!$A$2:$D$25,2,0)),"",VLOOKUP($A$10,[3]POA!$A$2:$D$25,2,0)),""))</f>
        <v/>
      </c>
      <c r="H695" s="520" t="str">
        <f t="shared" si="58"/>
        <v/>
      </c>
      <c r="I695" s="498" t="str">
        <f>IF(OR(D695="",E695="",F695=""),"",IF(AND(H695&gt;0,H695&lt;=Experiencia1),[3]Puntajes!$D$4,IF(AND(H695&gt;Experiencia1,H695&lt;=Experiencia2),[3]Puntajes!$D$5,IF(AND(H695&gt;Experiencia2,H695&lt;=Experiencia3),[3]Puntajes!$D$6,IF(H695&gt;Experiencia3,[3]Puntajes!$D$7,0)))))</f>
        <v/>
      </c>
    </row>
    <row r="696" spans="3:9" ht="13.8">
      <c r="C696" s="518"/>
      <c r="D696" s="517" t="str">
        <f>IF(ISERROR(VLOOKUP(C696,'[3]Capacidad Financiera'!$B$12:$X$62720,2,0)),"",VLOOKUP(C696,'[3]Capacidad Financiera'!$B$12:$X$3580,2,0))</f>
        <v/>
      </c>
      <c r="E696" s="519" t="str">
        <f>IF(ISERROR(VLOOKUP(C696,'[3]Capacidad Financiera'!$B$12:$X$62720,3,0)),"",VLOOKUP(C696,'[3]Capacidad Financiera'!$B$12:$X$62720,3,0))</f>
        <v/>
      </c>
      <c r="F696" s="516"/>
      <c r="G696" s="516" t="str">
        <f>IF(OR(D696="",E696="",F696=""),"",IF(C696&lt;&gt;"",IF(ISERROR(VLOOKUP($A$10,[3]POA!$A$2:$D$25,2,0)),"",VLOOKUP($A$10,[3]POA!$A$2:$D$25,2,0)),""))</f>
        <v/>
      </c>
      <c r="H696" s="520" t="str">
        <f t="shared" si="58"/>
        <v/>
      </c>
      <c r="I696" s="498" t="str">
        <f>IF(OR(D696="",E696="",F696=""),"",IF(AND(H696&gt;0,H696&lt;=Experiencia1),[3]Puntajes!$D$4,IF(AND(H696&gt;Experiencia1,H696&lt;=Experiencia2),[3]Puntajes!$D$5,IF(AND(H696&gt;Experiencia2,H696&lt;=Experiencia3),[3]Puntajes!$D$6,IF(H696&gt;Experiencia3,[3]Puntajes!$D$7,0)))))</f>
        <v/>
      </c>
    </row>
    <row r="697" spans="3:9" ht="13.8">
      <c r="C697" s="518"/>
      <c r="D697" s="517" t="str">
        <f>IF(ISERROR(VLOOKUP(C697,'[3]Capacidad Financiera'!$B$12:$X$62720,2,0)),"",VLOOKUP(C697,'[3]Capacidad Financiera'!$B$12:$X$3580,2,0))</f>
        <v/>
      </c>
      <c r="E697" s="519" t="str">
        <f>IF(ISERROR(VLOOKUP(C697,'[3]Capacidad Financiera'!$B$12:$X$62720,3,0)),"",VLOOKUP(C697,'[3]Capacidad Financiera'!$B$12:$X$62720,3,0))</f>
        <v/>
      </c>
      <c r="F697" s="516"/>
      <c r="G697" s="516" t="str">
        <f>IF(OR(D697="",E697="",F697=""),"",IF(C697&lt;&gt;"",IF(ISERROR(VLOOKUP($A$10,[3]POA!$A$2:$D$25,2,0)),"",VLOOKUP($A$10,[3]POA!$A$2:$D$25,2,0)),""))</f>
        <v/>
      </c>
      <c r="H697" s="520" t="str">
        <f t="shared" si="58"/>
        <v/>
      </c>
      <c r="I697" s="498" t="str">
        <f>IF(OR(D697="",E697="",F697=""),"",IF(AND(H697&gt;0,H697&lt;=Experiencia1),[3]Puntajes!$D$4,IF(AND(H697&gt;Experiencia1,H697&lt;=Experiencia2),[3]Puntajes!$D$5,IF(AND(H697&gt;Experiencia2,H697&lt;=Experiencia3),[3]Puntajes!$D$6,IF(H697&gt;Experiencia3,[3]Puntajes!$D$7,0)))))</f>
        <v/>
      </c>
    </row>
    <row r="698" spans="3:9" ht="13.8">
      <c r="C698" s="518"/>
      <c r="D698" s="517" t="str">
        <f>IF(ISERROR(VLOOKUP(C698,'[3]Capacidad Financiera'!$B$12:$X$62720,2,0)),"",VLOOKUP(C698,'[3]Capacidad Financiera'!$B$12:$X$3580,2,0))</f>
        <v/>
      </c>
      <c r="E698" s="519" t="str">
        <f>IF(ISERROR(VLOOKUP(C698,'[3]Capacidad Financiera'!$B$12:$X$62720,3,0)),"",VLOOKUP(C698,'[3]Capacidad Financiera'!$B$12:$X$62720,3,0))</f>
        <v/>
      </c>
      <c r="F698" s="516"/>
      <c r="G698" s="516" t="str">
        <f>IF(OR(D698="",E698="",F698=""),"",IF(C698&lt;&gt;"",IF(ISERROR(VLOOKUP($A$10,[3]POA!$A$2:$D$25,2,0)),"",VLOOKUP($A$10,[3]POA!$A$2:$D$25,2,0)),""))</f>
        <v/>
      </c>
      <c r="H698" s="520" t="str">
        <f t="shared" si="58"/>
        <v/>
      </c>
      <c r="I698" s="498" t="str">
        <f>IF(OR(D698="",E698="",F698=""),"",IF(AND(H698&gt;0,H698&lt;=Experiencia1),[3]Puntajes!$D$4,IF(AND(H698&gt;Experiencia1,H698&lt;=Experiencia2),[3]Puntajes!$D$5,IF(AND(H698&gt;Experiencia2,H698&lt;=Experiencia3),[3]Puntajes!$D$6,IF(H698&gt;Experiencia3,[3]Puntajes!$D$7,0)))))</f>
        <v/>
      </c>
    </row>
    <row r="699" spans="3:9" ht="13.8">
      <c r="C699" s="518"/>
      <c r="D699" s="517" t="str">
        <f>IF(ISERROR(VLOOKUP(C699,'[3]Capacidad Financiera'!$B$12:$X$62720,2,0)),"",VLOOKUP(C699,'[3]Capacidad Financiera'!$B$12:$X$3580,2,0))</f>
        <v/>
      </c>
      <c r="E699" s="519" t="str">
        <f>IF(ISERROR(VLOOKUP(C699,'[3]Capacidad Financiera'!$B$12:$X$62720,3,0)),"",VLOOKUP(C699,'[3]Capacidad Financiera'!$B$12:$X$62720,3,0))</f>
        <v/>
      </c>
      <c r="F699" s="516"/>
      <c r="G699" s="516" t="str">
        <f>IF(OR(D699="",E699="",F699=""),"",IF(C699&lt;&gt;"",IF(ISERROR(VLOOKUP($A$10,[3]POA!$A$2:$D$25,2,0)),"",VLOOKUP($A$10,[3]POA!$A$2:$D$25,2,0)),""))</f>
        <v/>
      </c>
      <c r="H699" s="520" t="str">
        <f t="shared" si="58"/>
        <v/>
      </c>
      <c r="I699" s="498" t="str">
        <f>IF(OR(D699="",E699="",F699=""),"",IF(AND(H699&gt;0,H699&lt;=Experiencia1),[3]Puntajes!$D$4,IF(AND(H699&gt;Experiencia1,H699&lt;=Experiencia2),[3]Puntajes!$D$5,IF(AND(H699&gt;Experiencia2,H699&lt;=Experiencia3),[3]Puntajes!$D$6,IF(H699&gt;Experiencia3,[3]Puntajes!$D$7,0)))))</f>
        <v/>
      </c>
    </row>
    <row r="700" spans="3:9" ht="13.8">
      <c r="C700" s="518"/>
      <c r="D700" s="517" t="str">
        <f>IF(ISERROR(VLOOKUP(C700,'[3]Capacidad Financiera'!$B$12:$X$62720,2,0)),"",VLOOKUP(C700,'[3]Capacidad Financiera'!$B$12:$X$3580,2,0))</f>
        <v/>
      </c>
      <c r="E700" s="519" t="str">
        <f>IF(ISERROR(VLOOKUP(C700,'[3]Capacidad Financiera'!$B$12:$X$62720,3,0)),"",VLOOKUP(C700,'[3]Capacidad Financiera'!$B$12:$X$62720,3,0))</f>
        <v/>
      </c>
      <c r="F700" s="516"/>
      <c r="G700" s="516" t="str">
        <f>IF(OR(D700="",E700="",F700=""),"",IF(C700&lt;&gt;"",IF(ISERROR(VLOOKUP($A$10,[3]POA!$A$2:$D$25,2,0)),"",VLOOKUP($A$10,[3]POA!$A$2:$D$25,2,0)),""))</f>
        <v/>
      </c>
      <c r="H700" s="520" t="str">
        <f t="shared" si="58"/>
        <v/>
      </c>
      <c r="I700" s="498" t="str">
        <f>IF(OR(D700="",E700="",F700=""),"",IF(AND(H700&gt;0,H700&lt;=Experiencia1),[3]Puntajes!$D$4,IF(AND(H700&gt;Experiencia1,H700&lt;=Experiencia2),[3]Puntajes!$D$5,IF(AND(H700&gt;Experiencia2,H700&lt;=Experiencia3),[3]Puntajes!$D$6,IF(H700&gt;Experiencia3,[3]Puntajes!$D$7,0)))))</f>
        <v/>
      </c>
    </row>
    <row r="701" spans="3:9" ht="13.8">
      <c r="C701" s="518"/>
      <c r="D701" s="517" t="str">
        <f>IF(ISERROR(VLOOKUP(C701,'[3]Capacidad Financiera'!$B$12:$X$62720,2,0)),"",VLOOKUP(C701,'[3]Capacidad Financiera'!$B$12:$X$3580,2,0))</f>
        <v/>
      </c>
      <c r="E701" s="519" t="str">
        <f>IF(ISERROR(VLOOKUP(C701,'[3]Capacidad Financiera'!$B$12:$X$62720,3,0)),"",VLOOKUP(C701,'[3]Capacidad Financiera'!$B$12:$X$62720,3,0))</f>
        <v/>
      </c>
      <c r="F701" s="516"/>
      <c r="G701" s="516" t="str">
        <f>IF(OR(D701="",E701="",F701=""),"",IF(C701&lt;&gt;"",IF(ISERROR(VLOOKUP($A$10,[3]POA!$A$2:$D$25,2,0)),"",VLOOKUP($A$10,[3]POA!$A$2:$D$25,2,0)),""))</f>
        <v/>
      </c>
      <c r="H701" s="520" t="str">
        <f t="shared" si="58"/>
        <v/>
      </c>
      <c r="I701" s="498" t="str">
        <f>IF(OR(D701="",E701="",F701=""),"",IF(AND(H701&gt;0,H701&lt;=Experiencia1),[3]Puntajes!$D$4,IF(AND(H701&gt;Experiencia1,H701&lt;=Experiencia2),[3]Puntajes!$D$5,IF(AND(H701&gt;Experiencia2,H701&lt;=Experiencia3),[3]Puntajes!$D$6,IF(H701&gt;Experiencia3,[3]Puntajes!$D$7,0)))))</f>
        <v/>
      </c>
    </row>
    <row r="702" spans="3:9" ht="14.4" thickBot="1">
      <c r="C702" s="521"/>
      <c r="D702" s="522" t="str">
        <f>IF(ISERROR(VLOOKUP(C702,'[3]Capacidad Financiera'!$B$12:$X$62720,2,0)),"",VLOOKUP(C702,'[3]Capacidad Financiera'!$B$12:$X$3580,2,0))</f>
        <v/>
      </c>
      <c r="E702" s="523" t="str">
        <f>IF(ISERROR(VLOOKUP(C702,'[3]Capacidad Financiera'!$B$12:$X$62720,3,0)),"",VLOOKUP(C702,'[3]Capacidad Financiera'!$B$12:$X$62720,3,0))</f>
        <v/>
      </c>
      <c r="F702" s="531"/>
      <c r="G702" s="531" t="str">
        <f>IF(OR(D702="",E702="",F702=""),"",IF(C702&lt;&gt;"",IF(ISERROR(VLOOKUP($A$10,[3]POA!$A$2:$D$25,2,0)),"",VLOOKUP($A$10,[3]POA!$A$2:$D$25,2,0)),""))</f>
        <v/>
      </c>
      <c r="H702" s="524" t="str">
        <f t="shared" si="58"/>
        <v/>
      </c>
      <c r="I702" s="502" t="str">
        <f>IF(OR(D702="",E702="",F702=""),"",IF(AND(H702&gt;0,H702&lt;=Experiencia1),[3]Puntajes!$D$4,IF(AND(H702&gt;Experiencia1,H702&lt;=Experiencia2),[3]Puntajes!$D$5,IF(AND(H702&gt;Experiencia2,H702&lt;=Experiencia3),[3]Puntajes!$D$6,IF(H702&gt;Experiencia3,[3]Puntajes!$D$7,0)))))</f>
        <v/>
      </c>
    </row>
    <row r="703" spans="3:9" ht="13.8">
      <c r="C703" s="525"/>
      <c r="D703" s="526" t="str">
        <f>IF(ISERROR(VLOOKUP(C703,'[3]Capacidad Financiera'!$B$12:$X$62720,2,0)),"",VLOOKUP(C703,'[3]Capacidad Financiera'!$B$12:$X$3580,2,0))</f>
        <v/>
      </c>
      <c r="E703" s="527" t="str">
        <f>IF(ISERROR(VLOOKUP(C703,'[3]Capacidad Financiera'!$B$12:$X$62720,3,0)),"",VLOOKUP(C703,'[3]Capacidad Financiera'!$B$12:$X$62720,3,0))</f>
        <v/>
      </c>
      <c r="F703" s="528"/>
      <c r="G703" s="528" t="str">
        <f>IF(OR(D703="",E703="",F703=""),"",IF(C704="",IF(C703&lt;&gt;"",IF(ISERROR(VLOOKUP($A$10,[3]POA!$A$2:$D$25,2,0)),"",VLOOKUP($A$10,[3]POA!$A$2:$D$25,2,0)),""),""))</f>
        <v/>
      </c>
      <c r="H703" s="529" t="str">
        <f>IF(OR(D703="",E703="",F703=""),"",IF(C704="",IF(C703&lt;&gt;"",F703/G703,""),""))</f>
        <v/>
      </c>
      <c r="I703" s="530" t="str">
        <f>IF(C704="",IF(F703="","",IF(AND(H703&gt;0,H703&lt;=Experiencia1),[3]Puntajes!$D$4,IF(AND(H703&gt;Experiencia1,H703&lt;=Experiencia2),[3]Puntajes!$D$5,IF(AND(H703&gt;Experiencia2,H703&lt;=Experiencia3),[3]Puntajes!$D$6,IF(H703&gt;Experiencia3,[3]Puntajes!$D$7,0))))),"")</f>
        <v/>
      </c>
    </row>
    <row r="704" spans="3:9" ht="13.8">
      <c r="C704" s="518"/>
      <c r="D704" s="517" t="str">
        <f>IF(ISERROR(VLOOKUP(C704,'[3]Capacidad Financiera'!$B$12:$X$62720,2,0)),"",VLOOKUP(C704,'[3]Capacidad Financiera'!$B$12:$X$3580,2,0))</f>
        <v/>
      </c>
      <c r="E704" s="519" t="str">
        <f>IF(ISERROR(VLOOKUP(C704,'[3]Capacidad Financiera'!$B$12:$X$62720,3,0)),"",VLOOKUP(C704,'[3]Capacidad Financiera'!$B$12:$X$62720,3,0))</f>
        <v/>
      </c>
      <c r="F704" s="516"/>
      <c r="G704" s="516" t="str">
        <f>IF(OR(D704="",E704="",F704=""),"",IF(C704&lt;&gt;"",IF(ISERROR(VLOOKUP($A$10,[3]POA!$A$2:$D$25,2,0)),"",VLOOKUP($A$10,[3]POA!$A$2:$D$25,2,0)),""))</f>
        <v/>
      </c>
      <c r="H704" s="520" t="str">
        <f>IF(OR(D704="",E704="",F704=""),"",IF(C704&lt;&gt;"",F704/(G704*E704),""))</f>
        <v/>
      </c>
      <c r="I704" s="498" t="str">
        <f>IF(OR(D704="",E704="",F704=""),"",IF(AND(H704&gt;0,H704&lt;=Experiencia1),[3]Puntajes!$D$4,IF(AND(H704&gt;Experiencia1,H704&lt;=Experiencia2),[3]Puntajes!$D$5,IF(AND(H704&gt;Experiencia2,H704&lt;=Experiencia3),[3]Puntajes!$D$6,IF(H704&gt;Experiencia3,[3]Puntajes!$D$7,0)))))</f>
        <v/>
      </c>
    </row>
    <row r="705" spans="3:9" ht="13.8">
      <c r="C705" s="518"/>
      <c r="D705" s="517" t="str">
        <f>IF(ISERROR(VLOOKUP(C705,'[3]Capacidad Financiera'!$B$12:$X$62720,2,0)),"",VLOOKUP(C705,'[3]Capacidad Financiera'!$B$12:$X$3580,2,0))</f>
        <v/>
      </c>
      <c r="E705" s="519" t="str">
        <f>IF(ISERROR(VLOOKUP(C705,'[3]Capacidad Financiera'!$B$12:$X$62720,3,0)),"",VLOOKUP(C705,'[3]Capacidad Financiera'!$B$12:$X$62720,3,0))</f>
        <v/>
      </c>
      <c r="F705" s="516"/>
      <c r="G705" s="516" t="str">
        <f>IF(OR(D705="",E705="",F705=""),"",IF(C705&lt;&gt;"",IF(ISERROR(VLOOKUP($A$10,[3]POA!$A$2:$D$25,2,0)),"",VLOOKUP($A$10,[3]POA!$A$2:$D$25,2,0)),""))</f>
        <v/>
      </c>
      <c r="H705" s="520" t="str">
        <f t="shared" ref="H705:H713" si="59">IF(OR(D705="",E705="",F705=""),"",IF(C705&lt;&gt;"",F705/(G705*E705),""))</f>
        <v/>
      </c>
      <c r="I705" s="498" t="str">
        <f>IF(OR(D705="",E705="",F705=""),"",IF(AND(H705&gt;0,H705&lt;=Experiencia1),[3]Puntajes!$D$4,IF(AND(H705&gt;Experiencia1,H705&lt;=Experiencia2),[3]Puntajes!$D$5,IF(AND(H705&gt;Experiencia2,H705&lt;=Experiencia3),[3]Puntajes!$D$6,IF(H705&gt;Experiencia3,[3]Puntajes!$D$7,0)))))</f>
        <v/>
      </c>
    </row>
    <row r="706" spans="3:9" ht="13.8">
      <c r="C706" s="518"/>
      <c r="D706" s="517" t="str">
        <f>IF(ISERROR(VLOOKUP(C706,'[3]Capacidad Financiera'!$B$12:$X$62720,2,0)),"",VLOOKUP(C706,'[3]Capacidad Financiera'!$B$12:$X$3580,2,0))</f>
        <v/>
      </c>
      <c r="E706" s="519" t="str">
        <f>IF(ISERROR(VLOOKUP(C706,'[3]Capacidad Financiera'!$B$12:$X$62720,3,0)),"",VLOOKUP(C706,'[3]Capacidad Financiera'!$B$12:$X$62720,3,0))</f>
        <v/>
      </c>
      <c r="F706" s="516"/>
      <c r="G706" s="516" t="str">
        <f>IF(OR(D706="",E706="",F706=""),"",IF(C706&lt;&gt;"",IF(ISERROR(VLOOKUP($A$10,[3]POA!$A$2:$D$25,2,0)),"",VLOOKUP($A$10,[3]POA!$A$2:$D$25,2,0)),""))</f>
        <v/>
      </c>
      <c r="H706" s="520" t="str">
        <f t="shared" si="59"/>
        <v/>
      </c>
      <c r="I706" s="498" t="str">
        <f>IF(OR(D706="",E706="",F706=""),"",IF(AND(H706&gt;0,H706&lt;=Experiencia1),[3]Puntajes!$D$4,IF(AND(H706&gt;Experiencia1,H706&lt;=Experiencia2),[3]Puntajes!$D$5,IF(AND(H706&gt;Experiencia2,H706&lt;=Experiencia3),[3]Puntajes!$D$6,IF(H706&gt;Experiencia3,[3]Puntajes!$D$7,0)))))</f>
        <v/>
      </c>
    </row>
    <row r="707" spans="3:9" ht="13.8">
      <c r="C707" s="518"/>
      <c r="D707" s="517" t="str">
        <f>IF(ISERROR(VLOOKUP(C707,'[3]Capacidad Financiera'!$B$12:$X$62720,2,0)),"",VLOOKUP(C707,'[3]Capacidad Financiera'!$B$12:$X$3580,2,0))</f>
        <v/>
      </c>
      <c r="E707" s="519" t="str">
        <f>IF(ISERROR(VLOOKUP(C707,'[3]Capacidad Financiera'!$B$12:$X$62720,3,0)),"",VLOOKUP(C707,'[3]Capacidad Financiera'!$B$12:$X$62720,3,0))</f>
        <v/>
      </c>
      <c r="F707" s="516"/>
      <c r="G707" s="516" t="str">
        <f>IF(OR(D707="",E707="",F707=""),"",IF(C707&lt;&gt;"",IF(ISERROR(VLOOKUP($A$10,[3]POA!$A$2:$D$25,2,0)),"",VLOOKUP($A$10,[3]POA!$A$2:$D$25,2,0)),""))</f>
        <v/>
      </c>
      <c r="H707" s="520" t="str">
        <f t="shared" si="59"/>
        <v/>
      </c>
      <c r="I707" s="498" t="str">
        <f>IF(OR(D707="",E707="",F707=""),"",IF(AND(H707&gt;0,H707&lt;=Experiencia1),[3]Puntajes!$D$4,IF(AND(H707&gt;Experiencia1,H707&lt;=Experiencia2),[3]Puntajes!$D$5,IF(AND(H707&gt;Experiencia2,H707&lt;=Experiencia3),[3]Puntajes!$D$6,IF(H707&gt;Experiencia3,[3]Puntajes!$D$7,0)))))</f>
        <v/>
      </c>
    </row>
    <row r="708" spans="3:9" ht="13.8">
      <c r="C708" s="518"/>
      <c r="D708" s="517" t="str">
        <f>IF(ISERROR(VLOOKUP(C708,'[3]Capacidad Financiera'!$B$12:$X$62720,2,0)),"",VLOOKUP(C708,'[3]Capacidad Financiera'!$B$12:$X$3580,2,0))</f>
        <v/>
      </c>
      <c r="E708" s="519" t="str">
        <f>IF(ISERROR(VLOOKUP(C708,'[3]Capacidad Financiera'!$B$12:$X$62720,3,0)),"",VLOOKUP(C708,'[3]Capacidad Financiera'!$B$12:$X$62720,3,0))</f>
        <v/>
      </c>
      <c r="F708" s="516"/>
      <c r="G708" s="516" t="str">
        <f>IF(OR(D708="",E708="",F708=""),"",IF(C708&lt;&gt;"",IF(ISERROR(VLOOKUP($A$10,[3]POA!$A$2:$D$25,2,0)),"",VLOOKUP($A$10,[3]POA!$A$2:$D$25,2,0)),""))</f>
        <v/>
      </c>
      <c r="H708" s="520" t="str">
        <f t="shared" si="59"/>
        <v/>
      </c>
      <c r="I708" s="498" t="str">
        <f>IF(OR(D708="",E708="",F708=""),"",IF(AND(H708&gt;0,H708&lt;=Experiencia1),[3]Puntajes!$D$4,IF(AND(H708&gt;Experiencia1,H708&lt;=Experiencia2),[3]Puntajes!$D$5,IF(AND(H708&gt;Experiencia2,H708&lt;=Experiencia3),[3]Puntajes!$D$6,IF(H708&gt;Experiencia3,[3]Puntajes!$D$7,0)))))</f>
        <v/>
      </c>
    </row>
    <row r="709" spans="3:9" ht="13.8">
      <c r="C709" s="518"/>
      <c r="D709" s="517" t="str">
        <f>IF(ISERROR(VLOOKUP(C709,'[3]Capacidad Financiera'!$B$12:$X$62720,2,0)),"",VLOOKUP(C709,'[3]Capacidad Financiera'!$B$12:$X$3580,2,0))</f>
        <v/>
      </c>
      <c r="E709" s="519" t="str">
        <f>IF(ISERROR(VLOOKUP(C709,'[3]Capacidad Financiera'!$B$12:$X$62720,3,0)),"",VLOOKUP(C709,'[3]Capacidad Financiera'!$B$12:$X$62720,3,0))</f>
        <v/>
      </c>
      <c r="F709" s="516"/>
      <c r="G709" s="516" t="str">
        <f>IF(OR(D709="",E709="",F709=""),"",IF(C709&lt;&gt;"",IF(ISERROR(VLOOKUP($A$10,[3]POA!$A$2:$D$25,2,0)),"",VLOOKUP($A$10,[3]POA!$A$2:$D$25,2,0)),""))</f>
        <v/>
      </c>
      <c r="H709" s="520" t="str">
        <f t="shared" si="59"/>
        <v/>
      </c>
      <c r="I709" s="498" t="str">
        <f>IF(OR(D709="",E709="",F709=""),"",IF(AND(H709&gt;0,H709&lt;=Experiencia1),[3]Puntajes!$D$4,IF(AND(H709&gt;Experiencia1,H709&lt;=Experiencia2),[3]Puntajes!$D$5,IF(AND(H709&gt;Experiencia2,H709&lt;=Experiencia3),[3]Puntajes!$D$6,IF(H709&gt;Experiencia3,[3]Puntajes!$D$7,0)))))</f>
        <v/>
      </c>
    </row>
    <row r="710" spans="3:9" ht="13.8">
      <c r="C710" s="518"/>
      <c r="D710" s="517" t="str">
        <f>IF(ISERROR(VLOOKUP(C710,'[3]Capacidad Financiera'!$B$12:$X$62720,2,0)),"",VLOOKUP(C710,'[3]Capacidad Financiera'!$B$12:$X$3580,2,0))</f>
        <v/>
      </c>
      <c r="E710" s="519" t="str">
        <f>IF(ISERROR(VLOOKUP(C710,'[3]Capacidad Financiera'!$B$12:$X$62720,3,0)),"",VLOOKUP(C710,'[3]Capacidad Financiera'!$B$12:$X$62720,3,0))</f>
        <v/>
      </c>
      <c r="F710" s="516"/>
      <c r="G710" s="516" t="str">
        <f>IF(OR(D710="",E710="",F710=""),"",IF(C710&lt;&gt;"",IF(ISERROR(VLOOKUP($A$10,[3]POA!$A$2:$D$25,2,0)),"",VLOOKUP($A$10,[3]POA!$A$2:$D$25,2,0)),""))</f>
        <v/>
      </c>
      <c r="H710" s="520" t="str">
        <f t="shared" si="59"/>
        <v/>
      </c>
      <c r="I710" s="498" t="str">
        <f>IF(OR(D710="",E710="",F710=""),"",IF(AND(H710&gt;0,H710&lt;=Experiencia1),[3]Puntajes!$D$4,IF(AND(H710&gt;Experiencia1,H710&lt;=Experiencia2),[3]Puntajes!$D$5,IF(AND(H710&gt;Experiencia2,H710&lt;=Experiencia3),[3]Puntajes!$D$6,IF(H710&gt;Experiencia3,[3]Puntajes!$D$7,0)))))</f>
        <v/>
      </c>
    </row>
    <row r="711" spans="3:9" ht="13.8">
      <c r="C711" s="518"/>
      <c r="D711" s="517" t="str">
        <f>IF(ISERROR(VLOOKUP(C711,'[3]Capacidad Financiera'!$B$12:$X$62720,2,0)),"",VLOOKUP(C711,'[3]Capacidad Financiera'!$B$12:$X$3580,2,0))</f>
        <v/>
      </c>
      <c r="E711" s="519" t="str">
        <f>IF(ISERROR(VLOOKUP(C711,'[3]Capacidad Financiera'!$B$12:$X$62720,3,0)),"",VLOOKUP(C711,'[3]Capacidad Financiera'!$B$12:$X$62720,3,0))</f>
        <v/>
      </c>
      <c r="F711" s="516"/>
      <c r="G711" s="516" t="str">
        <f>IF(OR(D711="",E711="",F711=""),"",IF(C711&lt;&gt;"",IF(ISERROR(VLOOKUP($A$10,[3]POA!$A$2:$D$25,2,0)),"",VLOOKUP($A$10,[3]POA!$A$2:$D$25,2,0)),""))</f>
        <v/>
      </c>
      <c r="H711" s="520" t="str">
        <f t="shared" si="59"/>
        <v/>
      </c>
      <c r="I711" s="498" t="str">
        <f>IF(OR(D711="",E711="",F711=""),"",IF(AND(H711&gt;0,H711&lt;=Experiencia1),[3]Puntajes!$D$4,IF(AND(H711&gt;Experiencia1,H711&lt;=Experiencia2),[3]Puntajes!$D$5,IF(AND(H711&gt;Experiencia2,H711&lt;=Experiencia3),[3]Puntajes!$D$6,IF(H711&gt;Experiencia3,[3]Puntajes!$D$7,0)))))</f>
        <v/>
      </c>
    </row>
    <row r="712" spans="3:9" ht="13.8">
      <c r="C712" s="518"/>
      <c r="D712" s="517" t="str">
        <f>IF(ISERROR(VLOOKUP(C712,'[3]Capacidad Financiera'!$B$12:$X$62720,2,0)),"",VLOOKUP(C712,'[3]Capacidad Financiera'!$B$12:$X$3580,2,0))</f>
        <v/>
      </c>
      <c r="E712" s="519" t="str">
        <f>IF(ISERROR(VLOOKUP(C712,'[3]Capacidad Financiera'!$B$12:$X$62720,3,0)),"",VLOOKUP(C712,'[3]Capacidad Financiera'!$B$12:$X$62720,3,0))</f>
        <v/>
      </c>
      <c r="F712" s="516"/>
      <c r="G712" s="516" t="str">
        <f>IF(OR(D712="",E712="",F712=""),"",IF(C712&lt;&gt;"",IF(ISERROR(VLOOKUP($A$10,[3]POA!$A$2:$D$25,2,0)),"",VLOOKUP($A$10,[3]POA!$A$2:$D$25,2,0)),""))</f>
        <v/>
      </c>
      <c r="H712" s="520" t="str">
        <f t="shared" si="59"/>
        <v/>
      </c>
      <c r="I712" s="498" t="str">
        <f>IF(OR(D712="",E712="",F712=""),"",IF(AND(H712&gt;0,H712&lt;=Experiencia1),[3]Puntajes!$D$4,IF(AND(H712&gt;Experiencia1,H712&lt;=Experiencia2),[3]Puntajes!$D$5,IF(AND(H712&gt;Experiencia2,H712&lt;=Experiencia3),[3]Puntajes!$D$6,IF(H712&gt;Experiencia3,[3]Puntajes!$D$7,0)))))</f>
        <v/>
      </c>
    </row>
    <row r="713" spans="3:9" ht="14.4" thickBot="1">
      <c r="C713" s="521"/>
      <c r="D713" s="522" t="str">
        <f>IF(ISERROR(VLOOKUP(C713,'[3]Capacidad Financiera'!$B$12:$X$62720,2,0)),"",VLOOKUP(C713,'[3]Capacidad Financiera'!$B$12:$X$3580,2,0))</f>
        <v/>
      </c>
      <c r="E713" s="523" t="str">
        <f>IF(ISERROR(VLOOKUP(C713,'[3]Capacidad Financiera'!$B$12:$X$62720,3,0)),"",VLOOKUP(C713,'[3]Capacidad Financiera'!$B$12:$X$62720,3,0))</f>
        <v/>
      </c>
      <c r="F713" s="531"/>
      <c r="G713" s="531" t="str">
        <f>IF(OR(D713="",E713="",F713=""),"",IF(C713&lt;&gt;"",IF(ISERROR(VLOOKUP($A$10,[3]POA!$A$2:$D$25,2,0)),"",VLOOKUP($A$10,[3]POA!$A$2:$D$25,2,0)),""))</f>
        <v/>
      </c>
      <c r="H713" s="524" t="str">
        <f t="shared" si="59"/>
        <v/>
      </c>
      <c r="I713" s="502" t="str">
        <f>IF(OR(D713="",E713="",F713=""),"",IF(AND(H713&gt;0,H713&lt;=Experiencia1),[3]Puntajes!$D$4,IF(AND(H713&gt;Experiencia1,H713&lt;=Experiencia2),[3]Puntajes!$D$5,IF(AND(H713&gt;Experiencia2,H713&lt;=Experiencia3),[3]Puntajes!$D$6,IF(H713&gt;Experiencia3,[3]Puntajes!$D$7,0)))))</f>
        <v/>
      </c>
    </row>
    <row r="714" spans="3:9" ht="13.8">
      <c r="C714" s="525"/>
      <c r="D714" s="526" t="str">
        <f>IF(ISERROR(VLOOKUP(C714,'[3]Capacidad Financiera'!$B$12:$X$62720,2,0)),"",VLOOKUP(C714,'[3]Capacidad Financiera'!$B$12:$X$3580,2,0))</f>
        <v/>
      </c>
      <c r="E714" s="527" t="str">
        <f>IF(ISERROR(VLOOKUP(C714,'[3]Capacidad Financiera'!$B$12:$X$62720,3,0)),"",VLOOKUP(C714,'[3]Capacidad Financiera'!$B$12:$X$62720,3,0))</f>
        <v/>
      </c>
      <c r="F714" s="528"/>
      <c r="G714" s="528" t="str">
        <f>IF(OR(D714="",E714="",F714=""),"",IF(C715="",IF(C714&lt;&gt;"",IF(ISERROR(VLOOKUP($A$10,[3]POA!$A$2:$D$25,2,0)),"",VLOOKUP($A$10,[3]POA!$A$2:$D$25,2,0)),""),""))</f>
        <v/>
      </c>
      <c r="H714" s="529" t="str">
        <f>IF(OR(D714="",E714="",F714=""),"",IF(C715="",IF(C714&lt;&gt;"",F714/G714,""),""))</f>
        <v/>
      </c>
      <c r="I714" s="530" t="str">
        <f>IF(C715="",IF(F714="","",IF(AND(H714&gt;0,H714&lt;=Experiencia1),[3]Puntajes!$D$4,IF(AND(H714&gt;Experiencia1,H714&lt;=Experiencia2),[3]Puntajes!$D$5,IF(AND(H714&gt;Experiencia2,H714&lt;=Experiencia3),[3]Puntajes!$D$6,IF(H714&gt;Experiencia3,[3]Puntajes!$D$7,0))))),"")</f>
        <v/>
      </c>
    </row>
    <row r="715" spans="3:9" ht="13.8">
      <c r="C715" s="518"/>
      <c r="D715" s="517" t="str">
        <f>IF(ISERROR(VLOOKUP(C715,'[3]Capacidad Financiera'!$B$12:$X$62720,2,0)),"",VLOOKUP(C715,'[3]Capacidad Financiera'!$B$12:$X$3580,2,0))</f>
        <v/>
      </c>
      <c r="E715" s="519" t="str">
        <f>IF(ISERROR(VLOOKUP(C715,'[3]Capacidad Financiera'!$B$12:$X$62720,3,0)),"",VLOOKUP(C715,'[3]Capacidad Financiera'!$B$12:$X$62720,3,0))</f>
        <v/>
      </c>
      <c r="F715" s="516"/>
      <c r="G715" s="516" t="str">
        <f>IF(OR(D715="",E715="",F715=""),"",IF(C715&lt;&gt;"",IF(ISERROR(VLOOKUP($A$10,[3]POA!$A$2:$D$25,2,0)),"",VLOOKUP($A$10,[3]POA!$A$2:$D$25,2,0)),""))</f>
        <v/>
      </c>
      <c r="H715" s="520" t="str">
        <f>IF(OR(D715="",E715="",F715=""),"",IF(C715&lt;&gt;"",F715/(G715*E715),""))</f>
        <v/>
      </c>
      <c r="I715" s="498" t="str">
        <f>IF(OR(D715="",E715="",F715=""),"",IF(AND(H715&gt;0,H715&lt;=Experiencia1),[3]Puntajes!$D$4,IF(AND(H715&gt;Experiencia1,H715&lt;=Experiencia2),[3]Puntajes!$D$5,IF(AND(H715&gt;Experiencia2,H715&lt;=Experiencia3),[3]Puntajes!$D$6,IF(H715&gt;Experiencia3,[3]Puntajes!$D$7,0)))))</f>
        <v/>
      </c>
    </row>
    <row r="716" spans="3:9" ht="13.8">
      <c r="C716" s="518"/>
      <c r="D716" s="517" t="str">
        <f>IF(ISERROR(VLOOKUP(C716,'[3]Capacidad Financiera'!$B$12:$X$62720,2,0)),"",VLOOKUP(C716,'[3]Capacidad Financiera'!$B$12:$X$3580,2,0))</f>
        <v/>
      </c>
      <c r="E716" s="519" t="str">
        <f>IF(ISERROR(VLOOKUP(C716,'[3]Capacidad Financiera'!$B$12:$X$62720,3,0)),"",VLOOKUP(C716,'[3]Capacidad Financiera'!$B$12:$X$62720,3,0))</f>
        <v/>
      </c>
      <c r="F716" s="516"/>
      <c r="G716" s="516" t="str">
        <f>IF(OR(D716="",E716="",F716=""),"",IF(C716&lt;&gt;"",IF(ISERROR(VLOOKUP($A$10,[3]POA!$A$2:$D$25,2,0)),"",VLOOKUP($A$10,[3]POA!$A$2:$D$25,2,0)),""))</f>
        <v/>
      </c>
      <c r="H716" s="520" t="str">
        <f t="shared" ref="H716:H724" si="60">IF(OR(D716="",E716="",F716=""),"",IF(C716&lt;&gt;"",F716/(G716*E716),""))</f>
        <v/>
      </c>
      <c r="I716" s="498" t="str">
        <f>IF(OR(D716="",E716="",F716=""),"",IF(AND(H716&gt;0,H716&lt;=Experiencia1),[3]Puntajes!$D$4,IF(AND(H716&gt;Experiencia1,H716&lt;=Experiencia2),[3]Puntajes!$D$5,IF(AND(H716&gt;Experiencia2,H716&lt;=Experiencia3),[3]Puntajes!$D$6,IF(H716&gt;Experiencia3,[3]Puntajes!$D$7,0)))))</f>
        <v/>
      </c>
    </row>
    <row r="717" spans="3:9" ht="13.8">
      <c r="C717" s="518"/>
      <c r="D717" s="517" t="str">
        <f>IF(ISERROR(VLOOKUP(C717,'[3]Capacidad Financiera'!$B$12:$X$62720,2,0)),"",VLOOKUP(C717,'[3]Capacidad Financiera'!$B$12:$X$3580,2,0))</f>
        <v/>
      </c>
      <c r="E717" s="519" t="str">
        <f>IF(ISERROR(VLOOKUP(C717,'[3]Capacidad Financiera'!$B$12:$X$62720,3,0)),"",VLOOKUP(C717,'[3]Capacidad Financiera'!$B$12:$X$62720,3,0))</f>
        <v/>
      </c>
      <c r="F717" s="516"/>
      <c r="G717" s="516" t="str">
        <f>IF(OR(D717="",E717="",F717=""),"",IF(C717&lt;&gt;"",IF(ISERROR(VLOOKUP($A$10,[3]POA!$A$2:$D$25,2,0)),"",VLOOKUP($A$10,[3]POA!$A$2:$D$25,2,0)),""))</f>
        <v/>
      </c>
      <c r="H717" s="520" t="str">
        <f t="shared" si="60"/>
        <v/>
      </c>
      <c r="I717" s="498" t="str">
        <f>IF(OR(D717="",E717="",F717=""),"",IF(AND(H717&gt;0,H717&lt;=Experiencia1),[3]Puntajes!$D$4,IF(AND(H717&gt;Experiencia1,H717&lt;=Experiencia2),[3]Puntajes!$D$5,IF(AND(H717&gt;Experiencia2,H717&lt;=Experiencia3),[3]Puntajes!$D$6,IF(H717&gt;Experiencia3,[3]Puntajes!$D$7,0)))))</f>
        <v/>
      </c>
    </row>
    <row r="718" spans="3:9" ht="13.8">
      <c r="C718" s="518"/>
      <c r="D718" s="517" t="str">
        <f>IF(ISERROR(VLOOKUP(C718,'[3]Capacidad Financiera'!$B$12:$X$62720,2,0)),"",VLOOKUP(C718,'[3]Capacidad Financiera'!$B$12:$X$3580,2,0))</f>
        <v/>
      </c>
      <c r="E718" s="519" t="str">
        <f>IF(ISERROR(VLOOKUP(C718,'[3]Capacidad Financiera'!$B$12:$X$62720,3,0)),"",VLOOKUP(C718,'[3]Capacidad Financiera'!$B$12:$X$62720,3,0))</f>
        <v/>
      </c>
      <c r="F718" s="516"/>
      <c r="G718" s="516" t="str">
        <f>IF(OR(D718="",E718="",F718=""),"",IF(C718&lt;&gt;"",IF(ISERROR(VLOOKUP($A$10,[3]POA!$A$2:$D$25,2,0)),"",VLOOKUP($A$10,[3]POA!$A$2:$D$25,2,0)),""))</f>
        <v/>
      </c>
      <c r="H718" s="520" t="str">
        <f t="shared" si="60"/>
        <v/>
      </c>
      <c r="I718" s="498" t="str">
        <f>IF(OR(D718="",E718="",F718=""),"",IF(AND(H718&gt;0,H718&lt;=Experiencia1),[3]Puntajes!$D$4,IF(AND(H718&gt;Experiencia1,H718&lt;=Experiencia2),[3]Puntajes!$D$5,IF(AND(H718&gt;Experiencia2,H718&lt;=Experiencia3),[3]Puntajes!$D$6,IF(H718&gt;Experiencia3,[3]Puntajes!$D$7,0)))))</f>
        <v/>
      </c>
    </row>
    <row r="719" spans="3:9" ht="13.8">
      <c r="C719" s="518"/>
      <c r="D719" s="517" t="str">
        <f>IF(ISERROR(VLOOKUP(C719,'[3]Capacidad Financiera'!$B$12:$X$62720,2,0)),"",VLOOKUP(C719,'[3]Capacidad Financiera'!$B$12:$X$3580,2,0))</f>
        <v/>
      </c>
      <c r="E719" s="519" t="str">
        <f>IF(ISERROR(VLOOKUP(C719,'[3]Capacidad Financiera'!$B$12:$X$62720,3,0)),"",VLOOKUP(C719,'[3]Capacidad Financiera'!$B$12:$X$62720,3,0))</f>
        <v/>
      </c>
      <c r="F719" s="516"/>
      <c r="G719" s="516" t="str">
        <f>IF(OR(D719="",E719="",F719=""),"",IF(C719&lt;&gt;"",IF(ISERROR(VLOOKUP($A$10,[3]POA!$A$2:$D$25,2,0)),"",VLOOKUP($A$10,[3]POA!$A$2:$D$25,2,0)),""))</f>
        <v/>
      </c>
      <c r="H719" s="520" t="str">
        <f t="shared" si="60"/>
        <v/>
      </c>
      <c r="I719" s="498" t="str">
        <f>IF(OR(D719="",E719="",F719=""),"",IF(AND(H719&gt;0,H719&lt;=Experiencia1),[3]Puntajes!$D$4,IF(AND(H719&gt;Experiencia1,H719&lt;=Experiencia2),[3]Puntajes!$D$5,IF(AND(H719&gt;Experiencia2,H719&lt;=Experiencia3),[3]Puntajes!$D$6,IF(H719&gt;Experiencia3,[3]Puntajes!$D$7,0)))))</f>
        <v/>
      </c>
    </row>
    <row r="720" spans="3:9" ht="13.8">
      <c r="C720" s="518"/>
      <c r="D720" s="517" t="str">
        <f>IF(ISERROR(VLOOKUP(C720,'[3]Capacidad Financiera'!$B$12:$X$62720,2,0)),"",VLOOKUP(C720,'[3]Capacidad Financiera'!$B$12:$X$3580,2,0))</f>
        <v/>
      </c>
      <c r="E720" s="519" t="str">
        <f>IF(ISERROR(VLOOKUP(C720,'[3]Capacidad Financiera'!$B$12:$X$62720,3,0)),"",VLOOKUP(C720,'[3]Capacidad Financiera'!$B$12:$X$62720,3,0))</f>
        <v/>
      </c>
      <c r="F720" s="516"/>
      <c r="G720" s="516" t="str">
        <f>IF(OR(D720="",E720="",F720=""),"",IF(C720&lt;&gt;"",IF(ISERROR(VLOOKUP($A$10,[3]POA!$A$2:$D$25,2,0)),"",VLOOKUP($A$10,[3]POA!$A$2:$D$25,2,0)),""))</f>
        <v/>
      </c>
      <c r="H720" s="520" t="str">
        <f t="shared" si="60"/>
        <v/>
      </c>
      <c r="I720" s="498" t="str">
        <f>IF(OR(D720="",E720="",F720=""),"",IF(AND(H720&gt;0,H720&lt;=Experiencia1),[3]Puntajes!$D$4,IF(AND(H720&gt;Experiencia1,H720&lt;=Experiencia2),[3]Puntajes!$D$5,IF(AND(H720&gt;Experiencia2,H720&lt;=Experiencia3),[3]Puntajes!$D$6,IF(H720&gt;Experiencia3,[3]Puntajes!$D$7,0)))))</f>
        <v/>
      </c>
    </row>
    <row r="721" spans="3:9" ht="13.8">
      <c r="C721" s="518"/>
      <c r="D721" s="517" t="str">
        <f>IF(ISERROR(VLOOKUP(C721,'[3]Capacidad Financiera'!$B$12:$X$62720,2,0)),"",VLOOKUP(C721,'[3]Capacidad Financiera'!$B$12:$X$3580,2,0))</f>
        <v/>
      </c>
      <c r="E721" s="519" t="str">
        <f>IF(ISERROR(VLOOKUP(C721,'[3]Capacidad Financiera'!$B$12:$X$62720,3,0)),"",VLOOKUP(C721,'[3]Capacidad Financiera'!$B$12:$X$62720,3,0))</f>
        <v/>
      </c>
      <c r="F721" s="516"/>
      <c r="G721" s="516" t="str">
        <f>IF(OR(D721="",E721="",F721=""),"",IF(C721&lt;&gt;"",IF(ISERROR(VLOOKUP($A$10,[3]POA!$A$2:$D$25,2,0)),"",VLOOKUP($A$10,[3]POA!$A$2:$D$25,2,0)),""))</f>
        <v/>
      </c>
      <c r="H721" s="520" t="str">
        <f t="shared" si="60"/>
        <v/>
      </c>
      <c r="I721" s="498" t="str">
        <f>IF(OR(D721="",E721="",F721=""),"",IF(AND(H721&gt;0,H721&lt;=Experiencia1),[3]Puntajes!$D$4,IF(AND(H721&gt;Experiencia1,H721&lt;=Experiencia2),[3]Puntajes!$D$5,IF(AND(H721&gt;Experiencia2,H721&lt;=Experiencia3),[3]Puntajes!$D$6,IF(H721&gt;Experiencia3,[3]Puntajes!$D$7,0)))))</f>
        <v/>
      </c>
    </row>
    <row r="722" spans="3:9" ht="13.8">
      <c r="C722" s="518"/>
      <c r="D722" s="517" t="str">
        <f>IF(ISERROR(VLOOKUP(C722,'[3]Capacidad Financiera'!$B$12:$X$62720,2,0)),"",VLOOKUP(C722,'[3]Capacidad Financiera'!$B$12:$X$3580,2,0))</f>
        <v/>
      </c>
      <c r="E722" s="519" t="str">
        <f>IF(ISERROR(VLOOKUP(C722,'[3]Capacidad Financiera'!$B$12:$X$62720,3,0)),"",VLOOKUP(C722,'[3]Capacidad Financiera'!$B$12:$X$62720,3,0))</f>
        <v/>
      </c>
      <c r="F722" s="516"/>
      <c r="G722" s="516" t="str">
        <f>IF(OR(D722="",E722="",F722=""),"",IF(C722&lt;&gt;"",IF(ISERROR(VLOOKUP($A$10,[3]POA!$A$2:$D$25,2,0)),"",VLOOKUP($A$10,[3]POA!$A$2:$D$25,2,0)),""))</f>
        <v/>
      </c>
      <c r="H722" s="520" t="str">
        <f t="shared" si="60"/>
        <v/>
      </c>
      <c r="I722" s="498" t="str">
        <f>IF(OR(D722="",E722="",F722=""),"",IF(AND(H722&gt;0,H722&lt;=Experiencia1),[3]Puntajes!$D$4,IF(AND(H722&gt;Experiencia1,H722&lt;=Experiencia2),[3]Puntajes!$D$5,IF(AND(H722&gt;Experiencia2,H722&lt;=Experiencia3),[3]Puntajes!$D$6,IF(H722&gt;Experiencia3,[3]Puntajes!$D$7,0)))))</f>
        <v/>
      </c>
    </row>
    <row r="723" spans="3:9" ht="13.8">
      <c r="C723" s="518"/>
      <c r="D723" s="517" t="str">
        <f>IF(ISERROR(VLOOKUP(C723,'[3]Capacidad Financiera'!$B$12:$X$62720,2,0)),"",VLOOKUP(C723,'[3]Capacidad Financiera'!$B$12:$X$3580,2,0))</f>
        <v/>
      </c>
      <c r="E723" s="519" t="str">
        <f>IF(ISERROR(VLOOKUP(C723,'[3]Capacidad Financiera'!$B$12:$X$62720,3,0)),"",VLOOKUP(C723,'[3]Capacidad Financiera'!$B$12:$X$62720,3,0))</f>
        <v/>
      </c>
      <c r="F723" s="516"/>
      <c r="G723" s="516" t="str">
        <f>IF(OR(D723="",E723="",F723=""),"",IF(C723&lt;&gt;"",IF(ISERROR(VLOOKUP($A$10,[3]POA!$A$2:$D$25,2,0)),"",VLOOKUP($A$10,[3]POA!$A$2:$D$25,2,0)),""))</f>
        <v/>
      </c>
      <c r="H723" s="520" t="str">
        <f t="shared" si="60"/>
        <v/>
      </c>
      <c r="I723" s="498" t="str">
        <f>IF(OR(D723="",E723="",F723=""),"",IF(AND(H723&gt;0,H723&lt;=Experiencia1),[3]Puntajes!$D$4,IF(AND(H723&gt;Experiencia1,H723&lt;=Experiencia2),[3]Puntajes!$D$5,IF(AND(H723&gt;Experiencia2,H723&lt;=Experiencia3),[3]Puntajes!$D$6,IF(H723&gt;Experiencia3,[3]Puntajes!$D$7,0)))))</f>
        <v/>
      </c>
    </row>
    <row r="724" spans="3:9" ht="14.4" thickBot="1">
      <c r="C724" s="521"/>
      <c r="D724" s="522" t="str">
        <f>IF(ISERROR(VLOOKUP(C724,'[3]Capacidad Financiera'!$B$12:$X$62720,2,0)),"",VLOOKUP(C724,'[3]Capacidad Financiera'!$B$12:$X$3580,2,0))</f>
        <v/>
      </c>
      <c r="E724" s="523" t="str">
        <f>IF(ISERROR(VLOOKUP(C724,'[3]Capacidad Financiera'!$B$12:$X$62720,3,0)),"",VLOOKUP(C724,'[3]Capacidad Financiera'!$B$12:$X$62720,3,0))</f>
        <v/>
      </c>
      <c r="F724" s="531"/>
      <c r="G724" s="531" t="str">
        <f>IF(OR(D724="",E724="",F724=""),"",IF(C724&lt;&gt;"",IF(ISERROR(VLOOKUP($A$10,[3]POA!$A$2:$D$25,2,0)),"",VLOOKUP($A$10,[3]POA!$A$2:$D$25,2,0)),""))</f>
        <v/>
      </c>
      <c r="H724" s="524" t="str">
        <f t="shared" si="60"/>
        <v/>
      </c>
      <c r="I724" s="502" t="str">
        <f>IF(OR(D724="",E724="",F724=""),"",IF(AND(H724&gt;0,H724&lt;=Experiencia1),[3]Puntajes!$D$4,IF(AND(H724&gt;Experiencia1,H724&lt;=Experiencia2),[3]Puntajes!$D$5,IF(AND(H724&gt;Experiencia2,H724&lt;=Experiencia3),[3]Puntajes!$D$6,IF(H724&gt;Experiencia3,[3]Puntajes!$D$7,0)))))</f>
        <v/>
      </c>
    </row>
    <row r="725" spans="3:9" ht="13.8">
      <c r="C725" s="525"/>
      <c r="D725" s="526" t="str">
        <f>IF(ISERROR(VLOOKUP(C725,'[3]Capacidad Financiera'!$B$12:$X$62720,2,0)),"",VLOOKUP(C725,'[3]Capacidad Financiera'!$B$12:$X$3580,2,0))</f>
        <v/>
      </c>
      <c r="E725" s="527" t="str">
        <f>IF(ISERROR(VLOOKUP(C725,'[3]Capacidad Financiera'!$B$12:$X$62720,3,0)),"",VLOOKUP(C725,'[3]Capacidad Financiera'!$B$12:$X$62720,3,0))</f>
        <v/>
      </c>
      <c r="F725" s="528"/>
      <c r="G725" s="528" t="str">
        <f>IF(OR(D725="",E725="",F725=""),"",IF(C726="",IF(C725&lt;&gt;"",IF(ISERROR(VLOOKUP($A$10,[3]POA!$A$2:$D$25,2,0)),"",VLOOKUP($A$10,[3]POA!$A$2:$D$25,2,0)),""),""))</f>
        <v/>
      </c>
      <c r="H725" s="529" t="str">
        <f>IF(OR(D725="",E725="",F725=""),"",IF(C726="",IF(C725&lt;&gt;"",F725/G725,""),""))</f>
        <v/>
      </c>
      <c r="I725" s="530" t="str">
        <f>IF(C726="",IF(F725="","",IF(AND(H725&gt;0,H725&lt;=Experiencia1),[3]Puntajes!$D$4,IF(AND(H725&gt;Experiencia1,H725&lt;=Experiencia2),[3]Puntajes!$D$5,IF(AND(H725&gt;Experiencia2,H725&lt;=Experiencia3),[3]Puntajes!$D$6,IF(H725&gt;Experiencia3,[3]Puntajes!$D$7,0))))),"")</f>
        <v/>
      </c>
    </row>
    <row r="726" spans="3:9" ht="13.8">
      <c r="C726" s="518"/>
      <c r="D726" s="517" t="str">
        <f>IF(ISERROR(VLOOKUP(C726,'[3]Capacidad Financiera'!$B$12:$X$62720,2,0)),"",VLOOKUP(C726,'[3]Capacidad Financiera'!$B$12:$X$3580,2,0))</f>
        <v/>
      </c>
      <c r="E726" s="519" t="str">
        <f>IF(ISERROR(VLOOKUP(C726,'[3]Capacidad Financiera'!$B$12:$X$62720,3,0)),"",VLOOKUP(C726,'[3]Capacidad Financiera'!$B$12:$X$62720,3,0))</f>
        <v/>
      </c>
      <c r="F726" s="516"/>
      <c r="G726" s="516" t="str">
        <f>IF(OR(D726="",E726="",F726=""),"",IF(C726&lt;&gt;"",IF(ISERROR(VLOOKUP($A$10,[3]POA!$A$2:$D$25,2,0)),"",VLOOKUP($A$10,[3]POA!$A$2:$D$25,2,0)),""))</f>
        <v/>
      </c>
      <c r="H726" s="520" t="str">
        <f>IF(OR(D726="",E726="",F726=""),"",IF(C726&lt;&gt;"",F726/(G726*E726),""))</f>
        <v/>
      </c>
      <c r="I726" s="498" t="str">
        <f>IF(OR(D726="",E726="",F726=""),"",IF(AND(H726&gt;0,H726&lt;=Experiencia1),[3]Puntajes!$D$4,IF(AND(H726&gt;Experiencia1,H726&lt;=Experiencia2),[3]Puntajes!$D$5,IF(AND(H726&gt;Experiencia2,H726&lt;=Experiencia3),[3]Puntajes!$D$6,IF(H726&gt;Experiencia3,[3]Puntajes!$D$7,0)))))</f>
        <v/>
      </c>
    </row>
    <row r="727" spans="3:9" ht="13.8">
      <c r="C727" s="518"/>
      <c r="D727" s="517" t="str">
        <f>IF(ISERROR(VLOOKUP(C727,'[3]Capacidad Financiera'!$B$12:$X$62720,2,0)),"",VLOOKUP(C727,'[3]Capacidad Financiera'!$B$12:$X$3580,2,0))</f>
        <v/>
      </c>
      <c r="E727" s="519" t="str">
        <f>IF(ISERROR(VLOOKUP(C727,'[3]Capacidad Financiera'!$B$12:$X$62720,3,0)),"",VLOOKUP(C727,'[3]Capacidad Financiera'!$B$12:$X$62720,3,0))</f>
        <v/>
      </c>
      <c r="F727" s="516"/>
      <c r="G727" s="516" t="str">
        <f>IF(OR(D727="",E727="",F727=""),"",IF(C727&lt;&gt;"",IF(ISERROR(VLOOKUP($A$10,[3]POA!$A$2:$D$25,2,0)),"",VLOOKUP($A$10,[3]POA!$A$2:$D$25,2,0)),""))</f>
        <v/>
      </c>
      <c r="H727" s="520" t="str">
        <f t="shared" ref="H727:H735" si="61">IF(OR(D727="",E727="",F727=""),"",IF(C727&lt;&gt;"",F727/(G727*E727),""))</f>
        <v/>
      </c>
      <c r="I727" s="498" t="str">
        <f>IF(OR(D727="",E727="",F727=""),"",IF(AND(H727&gt;0,H727&lt;=Experiencia1),[3]Puntajes!$D$4,IF(AND(H727&gt;Experiencia1,H727&lt;=Experiencia2),[3]Puntajes!$D$5,IF(AND(H727&gt;Experiencia2,H727&lt;=Experiencia3),[3]Puntajes!$D$6,IF(H727&gt;Experiencia3,[3]Puntajes!$D$7,0)))))</f>
        <v/>
      </c>
    </row>
    <row r="728" spans="3:9" ht="13.8">
      <c r="C728" s="518"/>
      <c r="D728" s="517" t="str">
        <f>IF(ISERROR(VLOOKUP(C728,'[3]Capacidad Financiera'!$B$12:$X$62720,2,0)),"",VLOOKUP(C728,'[3]Capacidad Financiera'!$B$12:$X$3580,2,0))</f>
        <v/>
      </c>
      <c r="E728" s="519" t="str">
        <f>IF(ISERROR(VLOOKUP(C728,'[3]Capacidad Financiera'!$B$12:$X$62720,3,0)),"",VLOOKUP(C728,'[3]Capacidad Financiera'!$B$12:$X$62720,3,0))</f>
        <v/>
      </c>
      <c r="F728" s="516"/>
      <c r="G728" s="516" t="str">
        <f>IF(OR(D728="",E728="",F728=""),"",IF(C728&lt;&gt;"",IF(ISERROR(VLOOKUP($A$10,[3]POA!$A$2:$D$25,2,0)),"",VLOOKUP($A$10,[3]POA!$A$2:$D$25,2,0)),""))</f>
        <v/>
      </c>
      <c r="H728" s="520" t="str">
        <f t="shared" si="61"/>
        <v/>
      </c>
      <c r="I728" s="498" t="str">
        <f>IF(OR(D728="",E728="",F728=""),"",IF(AND(H728&gt;0,H728&lt;=Experiencia1),[3]Puntajes!$D$4,IF(AND(H728&gt;Experiencia1,H728&lt;=Experiencia2),[3]Puntajes!$D$5,IF(AND(H728&gt;Experiencia2,H728&lt;=Experiencia3),[3]Puntajes!$D$6,IF(H728&gt;Experiencia3,[3]Puntajes!$D$7,0)))))</f>
        <v/>
      </c>
    </row>
    <row r="729" spans="3:9" ht="13.8">
      <c r="C729" s="518"/>
      <c r="D729" s="517" t="str">
        <f>IF(ISERROR(VLOOKUP(C729,'[3]Capacidad Financiera'!$B$12:$X$62720,2,0)),"",VLOOKUP(C729,'[3]Capacidad Financiera'!$B$12:$X$3580,2,0))</f>
        <v/>
      </c>
      <c r="E729" s="519" t="str">
        <f>IF(ISERROR(VLOOKUP(C729,'[3]Capacidad Financiera'!$B$12:$X$62720,3,0)),"",VLOOKUP(C729,'[3]Capacidad Financiera'!$B$12:$X$62720,3,0))</f>
        <v/>
      </c>
      <c r="F729" s="516"/>
      <c r="G729" s="516" t="str">
        <f>IF(OR(D729="",E729="",F729=""),"",IF(C729&lt;&gt;"",IF(ISERROR(VLOOKUP($A$10,[3]POA!$A$2:$D$25,2,0)),"",VLOOKUP($A$10,[3]POA!$A$2:$D$25,2,0)),""))</f>
        <v/>
      </c>
      <c r="H729" s="520" t="str">
        <f t="shared" si="61"/>
        <v/>
      </c>
      <c r="I729" s="498" t="str">
        <f>IF(OR(D729="",E729="",F729=""),"",IF(AND(H729&gt;0,H729&lt;=Experiencia1),[3]Puntajes!$D$4,IF(AND(H729&gt;Experiencia1,H729&lt;=Experiencia2),[3]Puntajes!$D$5,IF(AND(H729&gt;Experiencia2,H729&lt;=Experiencia3),[3]Puntajes!$D$6,IF(H729&gt;Experiencia3,[3]Puntajes!$D$7,0)))))</f>
        <v/>
      </c>
    </row>
    <row r="730" spans="3:9" ht="13.8">
      <c r="C730" s="518"/>
      <c r="D730" s="517" t="str">
        <f>IF(ISERROR(VLOOKUP(C730,'[3]Capacidad Financiera'!$B$12:$X$62720,2,0)),"",VLOOKUP(C730,'[3]Capacidad Financiera'!$B$12:$X$3580,2,0))</f>
        <v/>
      </c>
      <c r="E730" s="519" t="str">
        <f>IF(ISERROR(VLOOKUP(C730,'[3]Capacidad Financiera'!$B$12:$X$62720,3,0)),"",VLOOKUP(C730,'[3]Capacidad Financiera'!$B$12:$X$62720,3,0))</f>
        <v/>
      </c>
      <c r="F730" s="516"/>
      <c r="G730" s="516" t="str">
        <f>IF(OR(D730="",E730="",F730=""),"",IF(C730&lt;&gt;"",IF(ISERROR(VLOOKUP($A$10,[3]POA!$A$2:$D$25,2,0)),"",VLOOKUP($A$10,[3]POA!$A$2:$D$25,2,0)),""))</f>
        <v/>
      </c>
      <c r="H730" s="520" t="str">
        <f t="shared" si="61"/>
        <v/>
      </c>
      <c r="I730" s="498" t="str">
        <f>IF(OR(D730="",E730="",F730=""),"",IF(AND(H730&gt;0,H730&lt;=Experiencia1),[3]Puntajes!$D$4,IF(AND(H730&gt;Experiencia1,H730&lt;=Experiencia2),[3]Puntajes!$D$5,IF(AND(H730&gt;Experiencia2,H730&lt;=Experiencia3),[3]Puntajes!$D$6,IF(H730&gt;Experiencia3,[3]Puntajes!$D$7,0)))))</f>
        <v/>
      </c>
    </row>
    <row r="731" spans="3:9" ht="13.8">
      <c r="C731" s="518"/>
      <c r="D731" s="517" t="str">
        <f>IF(ISERROR(VLOOKUP(C731,'[3]Capacidad Financiera'!$B$12:$X$62720,2,0)),"",VLOOKUP(C731,'[3]Capacidad Financiera'!$B$12:$X$3580,2,0))</f>
        <v/>
      </c>
      <c r="E731" s="519" t="str">
        <f>IF(ISERROR(VLOOKUP(C731,'[3]Capacidad Financiera'!$B$12:$X$62720,3,0)),"",VLOOKUP(C731,'[3]Capacidad Financiera'!$B$12:$X$62720,3,0))</f>
        <v/>
      </c>
      <c r="F731" s="516"/>
      <c r="G731" s="516" t="str">
        <f>IF(OR(D731="",E731="",F731=""),"",IF(C731&lt;&gt;"",IF(ISERROR(VLOOKUP($A$10,[3]POA!$A$2:$D$25,2,0)),"",VLOOKUP($A$10,[3]POA!$A$2:$D$25,2,0)),""))</f>
        <v/>
      </c>
      <c r="H731" s="520" t="str">
        <f t="shared" si="61"/>
        <v/>
      </c>
      <c r="I731" s="498" t="str">
        <f>IF(OR(D731="",E731="",F731=""),"",IF(AND(H731&gt;0,H731&lt;=Experiencia1),[3]Puntajes!$D$4,IF(AND(H731&gt;Experiencia1,H731&lt;=Experiencia2),[3]Puntajes!$D$5,IF(AND(H731&gt;Experiencia2,H731&lt;=Experiencia3),[3]Puntajes!$D$6,IF(H731&gt;Experiencia3,[3]Puntajes!$D$7,0)))))</f>
        <v/>
      </c>
    </row>
    <row r="732" spans="3:9" ht="13.8">
      <c r="C732" s="518"/>
      <c r="D732" s="517" t="str">
        <f>IF(ISERROR(VLOOKUP(C732,'[3]Capacidad Financiera'!$B$12:$X$62720,2,0)),"",VLOOKUP(C732,'[3]Capacidad Financiera'!$B$12:$X$3580,2,0))</f>
        <v/>
      </c>
      <c r="E732" s="519" t="str">
        <f>IF(ISERROR(VLOOKUP(C732,'[3]Capacidad Financiera'!$B$12:$X$62720,3,0)),"",VLOOKUP(C732,'[3]Capacidad Financiera'!$B$12:$X$62720,3,0))</f>
        <v/>
      </c>
      <c r="F732" s="516"/>
      <c r="G732" s="516" t="str">
        <f>IF(OR(D732="",E732="",F732=""),"",IF(C732&lt;&gt;"",IF(ISERROR(VLOOKUP($A$10,[3]POA!$A$2:$D$25,2,0)),"",VLOOKUP($A$10,[3]POA!$A$2:$D$25,2,0)),""))</f>
        <v/>
      </c>
      <c r="H732" s="520" t="str">
        <f t="shared" si="61"/>
        <v/>
      </c>
      <c r="I732" s="498" t="str">
        <f>IF(OR(D732="",E732="",F732=""),"",IF(AND(H732&gt;0,H732&lt;=Experiencia1),[3]Puntajes!$D$4,IF(AND(H732&gt;Experiencia1,H732&lt;=Experiencia2),[3]Puntajes!$D$5,IF(AND(H732&gt;Experiencia2,H732&lt;=Experiencia3),[3]Puntajes!$D$6,IF(H732&gt;Experiencia3,[3]Puntajes!$D$7,0)))))</f>
        <v/>
      </c>
    </row>
    <row r="733" spans="3:9" ht="13.8">
      <c r="C733" s="518"/>
      <c r="D733" s="517" t="str">
        <f>IF(ISERROR(VLOOKUP(C733,'[3]Capacidad Financiera'!$B$12:$X$62720,2,0)),"",VLOOKUP(C733,'[3]Capacidad Financiera'!$B$12:$X$3580,2,0))</f>
        <v/>
      </c>
      <c r="E733" s="519" t="str">
        <f>IF(ISERROR(VLOOKUP(C733,'[3]Capacidad Financiera'!$B$12:$X$62720,3,0)),"",VLOOKUP(C733,'[3]Capacidad Financiera'!$B$12:$X$62720,3,0))</f>
        <v/>
      </c>
      <c r="F733" s="516"/>
      <c r="G733" s="516" t="str">
        <f>IF(OR(D733="",E733="",F733=""),"",IF(C733&lt;&gt;"",IF(ISERROR(VLOOKUP($A$10,[3]POA!$A$2:$D$25,2,0)),"",VLOOKUP($A$10,[3]POA!$A$2:$D$25,2,0)),""))</f>
        <v/>
      </c>
      <c r="H733" s="520" t="str">
        <f t="shared" si="61"/>
        <v/>
      </c>
      <c r="I733" s="498" t="str">
        <f>IF(OR(D733="",E733="",F733=""),"",IF(AND(H733&gt;0,H733&lt;=Experiencia1),[3]Puntajes!$D$4,IF(AND(H733&gt;Experiencia1,H733&lt;=Experiencia2),[3]Puntajes!$D$5,IF(AND(H733&gt;Experiencia2,H733&lt;=Experiencia3),[3]Puntajes!$D$6,IF(H733&gt;Experiencia3,[3]Puntajes!$D$7,0)))))</f>
        <v/>
      </c>
    </row>
    <row r="734" spans="3:9" ht="13.8">
      <c r="C734" s="518"/>
      <c r="D734" s="517" t="str">
        <f>IF(ISERROR(VLOOKUP(C734,'[3]Capacidad Financiera'!$B$12:$X$62720,2,0)),"",VLOOKUP(C734,'[3]Capacidad Financiera'!$B$12:$X$3580,2,0))</f>
        <v/>
      </c>
      <c r="E734" s="519" t="str">
        <f>IF(ISERROR(VLOOKUP(C734,'[3]Capacidad Financiera'!$B$12:$X$62720,3,0)),"",VLOOKUP(C734,'[3]Capacidad Financiera'!$B$12:$X$62720,3,0))</f>
        <v/>
      </c>
      <c r="F734" s="516"/>
      <c r="G734" s="516" t="str">
        <f>IF(OR(D734="",E734="",F734=""),"",IF(C734&lt;&gt;"",IF(ISERROR(VLOOKUP($A$10,[3]POA!$A$2:$D$25,2,0)),"",VLOOKUP($A$10,[3]POA!$A$2:$D$25,2,0)),""))</f>
        <v/>
      </c>
      <c r="H734" s="520" t="str">
        <f t="shared" si="61"/>
        <v/>
      </c>
      <c r="I734" s="498" t="str">
        <f>IF(OR(D734="",E734="",F734=""),"",IF(AND(H734&gt;0,H734&lt;=Experiencia1),[3]Puntajes!$D$4,IF(AND(H734&gt;Experiencia1,H734&lt;=Experiencia2),[3]Puntajes!$D$5,IF(AND(H734&gt;Experiencia2,H734&lt;=Experiencia3),[3]Puntajes!$D$6,IF(H734&gt;Experiencia3,[3]Puntajes!$D$7,0)))))</f>
        <v/>
      </c>
    </row>
    <row r="735" spans="3:9" ht="14.4" thickBot="1">
      <c r="C735" s="521"/>
      <c r="D735" s="522" t="str">
        <f>IF(ISERROR(VLOOKUP(C735,'[3]Capacidad Financiera'!$B$12:$X$62720,2,0)),"",VLOOKUP(C735,'[3]Capacidad Financiera'!$B$12:$X$3580,2,0))</f>
        <v/>
      </c>
      <c r="E735" s="523" t="str">
        <f>IF(ISERROR(VLOOKUP(C735,'[3]Capacidad Financiera'!$B$12:$X$62720,3,0)),"",VLOOKUP(C735,'[3]Capacidad Financiera'!$B$12:$X$62720,3,0))</f>
        <v/>
      </c>
      <c r="F735" s="531"/>
      <c r="G735" s="531" t="str">
        <f>IF(OR(D735="",E735="",F735=""),"",IF(C735&lt;&gt;"",IF(ISERROR(VLOOKUP($A$10,[3]POA!$A$2:$D$25,2,0)),"",VLOOKUP($A$10,[3]POA!$A$2:$D$25,2,0)),""))</f>
        <v/>
      </c>
      <c r="H735" s="524" t="str">
        <f t="shared" si="61"/>
        <v/>
      </c>
      <c r="I735" s="502" t="str">
        <f>IF(OR(D735="",E735="",F735=""),"",IF(AND(H735&gt;0,H735&lt;=Experiencia1),[3]Puntajes!$D$4,IF(AND(H735&gt;Experiencia1,H735&lt;=Experiencia2),[3]Puntajes!$D$5,IF(AND(H735&gt;Experiencia2,H735&lt;=Experiencia3),[3]Puntajes!$D$6,IF(H735&gt;Experiencia3,[3]Puntajes!$D$7,0)))))</f>
        <v/>
      </c>
    </row>
    <row r="736" spans="3:9" ht="13.8">
      <c r="C736" s="525"/>
      <c r="D736" s="526" t="str">
        <f>IF(ISERROR(VLOOKUP(C736,'[3]Capacidad Financiera'!$B$12:$X$62720,2,0)),"",VLOOKUP(C736,'[3]Capacidad Financiera'!$B$12:$X$3580,2,0))</f>
        <v/>
      </c>
      <c r="E736" s="527" t="str">
        <f>IF(ISERROR(VLOOKUP(C736,'[3]Capacidad Financiera'!$B$12:$X$62720,3,0)),"",VLOOKUP(C736,'[3]Capacidad Financiera'!$B$12:$X$62720,3,0))</f>
        <v/>
      </c>
      <c r="F736" s="528"/>
      <c r="G736" s="528" t="str">
        <f>IF(OR(D736="",E736="",F736=""),"",IF(C737="",IF(C736&lt;&gt;"",IF(ISERROR(VLOOKUP($A$10,[3]POA!$A$2:$D$25,2,0)),"",VLOOKUP($A$10,[3]POA!$A$2:$D$25,2,0)),""),""))</f>
        <v/>
      </c>
      <c r="H736" s="529" t="str">
        <f>IF(OR(D736="",E736="",F736=""),"",IF(C737="",IF(C736&lt;&gt;"",F736/G736,""),""))</f>
        <v/>
      </c>
      <c r="I736" s="530" t="str">
        <f>IF(C737="",IF(F736="","",IF(AND(H736&gt;0,H736&lt;=Experiencia1),[3]Puntajes!$D$4,IF(AND(H736&gt;Experiencia1,H736&lt;=Experiencia2),[3]Puntajes!$D$5,IF(AND(H736&gt;Experiencia2,H736&lt;=Experiencia3),[3]Puntajes!$D$6,IF(H736&gt;Experiencia3,[3]Puntajes!$D$7,0))))),"")</f>
        <v/>
      </c>
    </row>
    <row r="737" spans="3:9" ht="13.8">
      <c r="C737" s="518"/>
      <c r="D737" s="517" t="str">
        <f>IF(ISERROR(VLOOKUP(C737,'[3]Capacidad Financiera'!$B$12:$X$62720,2,0)),"",VLOOKUP(C737,'[3]Capacidad Financiera'!$B$12:$X$3580,2,0))</f>
        <v/>
      </c>
      <c r="E737" s="519" t="str">
        <f>IF(ISERROR(VLOOKUP(C737,'[3]Capacidad Financiera'!$B$12:$X$62720,3,0)),"",VLOOKUP(C737,'[3]Capacidad Financiera'!$B$12:$X$62720,3,0))</f>
        <v/>
      </c>
      <c r="F737" s="516"/>
      <c r="G737" s="516" t="str">
        <f>IF(OR(D737="",E737="",F737=""),"",IF(C737&lt;&gt;"",IF(ISERROR(VLOOKUP($A$10,[3]POA!$A$2:$D$25,2,0)),"",VLOOKUP($A$10,[3]POA!$A$2:$D$25,2,0)),""))</f>
        <v/>
      </c>
      <c r="H737" s="520" t="str">
        <f>IF(OR(D737="",E737="",F737=""),"",IF(C737&lt;&gt;"",F737/(G737*E737),""))</f>
        <v/>
      </c>
      <c r="I737" s="498" t="str">
        <f>IF(OR(D737="",E737="",F737=""),"",IF(AND(H737&gt;0,H737&lt;=Experiencia1),[3]Puntajes!$D$4,IF(AND(H737&gt;Experiencia1,H737&lt;=Experiencia2),[3]Puntajes!$D$5,IF(AND(H737&gt;Experiencia2,H737&lt;=Experiencia3),[3]Puntajes!$D$6,IF(H737&gt;Experiencia3,[3]Puntajes!$D$7,0)))))</f>
        <v/>
      </c>
    </row>
    <row r="738" spans="3:9" ht="13.8">
      <c r="C738" s="518"/>
      <c r="D738" s="517" t="str">
        <f>IF(ISERROR(VLOOKUP(C738,'[3]Capacidad Financiera'!$B$12:$X$62720,2,0)),"",VLOOKUP(C738,'[3]Capacidad Financiera'!$B$12:$X$3580,2,0))</f>
        <v/>
      </c>
      <c r="E738" s="519" t="str">
        <f>IF(ISERROR(VLOOKUP(C738,'[3]Capacidad Financiera'!$B$12:$X$62720,3,0)),"",VLOOKUP(C738,'[3]Capacidad Financiera'!$B$12:$X$62720,3,0))</f>
        <v/>
      </c>
      <c r="F738" s="516"/>
      <c r="G738" s="516" t="str">
        <f>IF(OR(D738="",E738="",F738=""),"",IF(C738&lt;&gt;"",IF(ISERROR(VLOOKUP($A$10,[3]POA!$A$2:$D$25,2,0)),"",VLOOKUP($A$10,[3]POA!$A$2:$D$25,2,0)),""))</f>
        <v/>
      </c>
      <c r="H738" s="520" t="str">
        <f t="shared" ref="H738:H746" si="62">IF(OR(D738="",E738="",F738=""),"",IF(C738&lt;&gt;"",F738/(G738*E738),""))</f>
        <v/>
      </c>
      <c r="I738" s="498" t="str">
        <f>IF(OR(D738="",E738="",F738=""),"",IF(AND(H738&gt;0,H738&lt;=Experiencia1),[3]Puntajes!$D$4,IF(AND(H738&gt;Experiencia1,H738&lt;=Experiencia2),[3]Puntajes!$D$5,IF(AND(H738&gt;Experiencia2,H738&lt;=Experiencia3),[3]Puntajes!$D$6,IF(H738&gt;Experiencia3,[3]Puntajes!$D$7,0)))))</f>
        <v/>
      </c>
    </row>
    <row r="739" spans="3:9" ht="13.8">
      <c r="C739" s="518"/>
      <c r="D739" s="517" t="str">
        <f>IF(ISERROR(VLOOKUP(C739,'[3]Capacidad Financiera'!$B$12:$X$62720,2,0)),"",VLOOKUP(C739,'[3]Capacidad Financiera'!$B$12:$X$3580,2,0))</f>
        <v/>
      </c>
      <c r="E739" s="519" t="str">
        <f>IF(ISERROR(VLOOKUP(C739,'[3]Capacidad Financiera'!$B$12:$X$62720,3,0)),"",VLOOKUP(C739,'[3]Capacidad Financiera'!$B$12:$X$62720,3,0))</f>
        <v/>
      </c>
      <c r="F739" s="516"/>
      <c r="G739" s="516" t="str">
        <f>IF(OR(D739="",E739="",F739=""),"",IF(C739&lt;&gt;"",IF(ISERROR(VLOOKUP($A$10,[3]POA!$A$2:$D$25,2,0)),"",VLOOKUP($A$10,[3]POA!$A$2:$D$25,2,0)),""))</f>
        <v/>
      </c>
      <c r="H739" s="520" t="str">
        <f t="shared" si="62"/>
        <v/>
      </c>
      <c r="I739" s="498" t="str">
        <f>IF(OR(D739="",E739="",F739=""),"",IF(AND(H739&gt;0,H739&lt;=Experiencia1),[3]Puntajes!$D$4,IF(AND(H739&gt;Experiencia1,H739&lt;=Experiencia2),[3]Puntajes!$D$5,IF(AND(H739&gt;Experiencia2,H739&lt;=Experiencia3),[3]Puntajes!$D$6,IF(H739&gt;Experiencia3,[3]Puntajes!$D$7,0)))))</f>
        <v/>
      </c>
    </row>
    <row r="740" spans="3:9" ht="13.8">
      <c r="C740" s="518"/>
      <c r="D740" s="517" t="str">
        <f>IF(ISERROR(VLOOKUP(C740,'[3]Capacidad Financiera'!$B$12:$X$62720,2,0)),"",VLOOKUP(C740,'[3]Capacidad Financiera'!$B$12:$X$3580,2,0))</f>
        <v/>
      </c>
      <c r="E740" s="519" t="str">
        <f>IF(ISERROR(VLOOKUP(C740,'[3]Capacidad Financiera'!$B$12:$X$62720,3,0)),"",VLOOKUP(C740,'[3]Capacidad Financiera'!$B$12:$X$62720,3,0))</f>
        <v/>
      </c>
      <c r="F740" s="516"/>
      <c r="G740" s="516" t="str">
        <f>IF(OR(D740="",E740="",F740=""),"",IF(C740&lt;&gt;"",IF(ISERROR(VLOOKUP($A$10,[3]POA!$A$2:$D$25,2,0)),"",VLOOKUP($A$10,[3]POA!$A$2:$D$25,2,0)),""))</f>
        <v/>
      </c>
      <c r="H740" s="520" t="str">
        <f t="shared" si="62"/>
        <v/>
      </c>
      <c r="I740" s="498" t="str">
        <f>IF(OR(D740="",E740="",F740=""),"",IF(AND(H740&gt;0,H740&lt;=Experiencia1),[3]Puntajes!$D$4,IF(AND(H740&gt;Experiencia1,H740&lt;=Experiencia2),[3]Puntajes!$D$5,IF(AND(H740&gt;Experiencia2,H740&lt;=Experiencia3),[3]Puntajes!$D$6,IF(H740&gt;Experiencia3,[3]Puntajes!$D$7,0)))))</f>
        <v/>
      </c>
    </row>
    <row r="741" spans="3:9" ht="13.8">
      <c r="C741" s="518"/>
      <c r="D741" s="517" t="str">
        <f>IF(ISERROR(VLOOKUP(C741,'[3]Capacidad Financiera'!$B$12:$X$62720,2,0)),"",VLOOKUP(C741,'[3]Capacidad Financiera'!$B$12:$X$3580,2,0))</f>
        <v/>
      </c>
      <c r="E741" s="519" t="str">
        <f>IF(ISERROR(VLOOKUP(C741,'[3]Capacidad Financiera'!$B$12:$X$62720,3,0)),"",VLOOKUP(C741,'[3]Capacidad Financiera'!$B$12:$X$62720,3,0))</f>
        <v/>
      </c>
      <c r="F741" s="516"/>
      <c r="G741" s="516" t="str">
        <f>IF(OR(D741="",E741="",F741=""),"",IF(C741&lt;&gt;"",IF(ISERROR(VLOOKUP($A$10,[3]POA!$A$2:$D$25,2,0)),"",VLOOKUP($A$10,[3]POA!$A$2:$D$25,2,0)),""))</f>
        <v/>
      </c>
      <c r="H741" s="520" t="str">
        <f t="shared" si="62"/>
        <v/>
      </c>
      <c r="I741" s="498" t="str">
        <f>IF(OR(D741="",E741="",F741=""),"",IF(AND(H741&gt;0,H741&lt;=Experiencia1),[3]Puntajes!$D$4,IF(AND(H741&gt;Experiencia1,H741&lt;=Experiencia2),[3]Puntajes!$D$5,IF(AND(H741&gt;Experiencia2,H741&lt;=Experiencia3),[3]Puntajes!$D$6,IF(H741&gt;Experiencia3,[3]Puntajes!$D$7,0)))))</f>
        <v/>
      </c>
    </row>
    <row r="742" spans="3:9" ht="13.8">
      <c r="C742" s="518"/>
      <c r="D742" s="517" t="str">
        <f>IF(ISERROR(VLOOKUP(C742,'[3]Capacidad Financiera'!$B$12:$X$62720,2,0)),"",VLOOKUP(C742,'[3]Capacidad Financiera'!$B$12:$X$3580,2,0))</f>
        <v/>
      </c>
      <c r="E742" s="519" t="str">
        <f>IF(ISERROR(VLOOKUP(C742,'[3]Capacidad Financiera'!$B$12:$X$62720,3,0)),"",VLOOKUP(C742,'[3]Capacidad Financiera'!$B$12:$X$62720,3,0))</f>
        <v/>
      </c>
      <c r="F742" s="516"/>
      <c r="G742" s="516" t="str">
        <f>IF(OR(D742="",E742="",F742=""),"",IF(C742&lt;&gt;"",IF(ISERROR(VLOOKUP($A$10,[3]POA!$A$2:$D$25,2,0)),"",VLOOKUP($A$10,[3]POA!$A$2:$D$25,2,0)),""))</f>
        <v/>
      </c>
      <c r="H742" s="520" t="str">
        <f t="shared" si="62"/>
        <v/>
      </c>
      <c r="I742" s="498" t="str">
        <f>IF(OR(D742="",E742="",F742=""),"",IF(AND(H742&gt;0,H742&lt;=Experiencia1),[3]Puntajes!$D$4,IF(AND(H742&gt;Experiencia1,H742&lt;=Experiencia2),[3]Puntajes!$D$5,IF(AND(H742&gt;Experiencia2,H742&lt;=Experiencia3),[3]Puntajes!$D$6,IF(H742&gt;Experiencia3,[3]Puntajes!$D$7,0)))))</f>
        <v/>
      </c>
    </row>
    <row r="743" spans="3:9" ht="13.8">
      <c r="C743" s="518"/>
      <c r="D743" s="517" t="str">
        <f>IF(ISERROR(VLOOKUP(C743,'[3]Capacidad Financiera'!$B$12:$X$62720,2,0)),"",VLOOKUP(C743,'[3]Capacidad Financiera'!$B$12:$X$3580,2,0))</f>
        <v/>
      </c>
      <c r="E743" s="519" t="str">
        <f>IF(ISERROR(VLOOKUP(C743,'[3]Capacidad Financiera'!$B$12:$X$62720,3,0)),"",VLOOKUP(C743,'[3]Capacidad Financiera'!$B$12:$X$62720,3,0))</f>
        <v/>
      </c>
      <c r="F743" s="516"/>
      <c r="G743" s="516" t="str">
        <f>IF(OR(D743="",E743="",F743=""),"",IF(C743&lt;&gt;"",IF(ISERROR(VLOOKUP($A$10,[3]POA!$A$2:$D$25,2,0)),"",VLOOKUP($A$10,[3]POA!$A$2:$D$25,2,0)),""))</f>
        <v/>
      </c>
      <c r="H743" s="520" t="str">
        <f t="shared" si="62"/>
        <v/>
      </c>
      <c r="I743" s="498" t="str">
        <f>IF(OR(D743="",E743="",F743=""),"",IF(AND(H743&gt;0,H743&lt;=Experiencia1),[3]Puntajes!$D$4,IF(AND(H743&gt;Experiencia1,H743&lt;=Experiencia2),[3]Puntajes!$D$5,IF(AND(H743&gt;Experiencia2,H743&lt;=Experiencia3),[3]Puntajes!$D$6,IF(H743&gt;Experiencia3,[3]Puntajes!$D$7,0)))))</f>
        <v/>
      </c>
    </row>
    <row r="744" spans="3:9" ht="13.8">
      <c r="C744" s="518"/>
      <c r="D744" s="517" t="str">
        <f>IF(ISERROR(VLOOKUP(C744,'[3]Capacidad Financiera'!$B$12:$X$62720,2,0)),"",VLOOKUP(C744,'[3]Capacidad Financiera'!$B$12:$X$3580,2,0))</f>
        <v/>
      </c>
      <c r="E744" s="519" t="str">
        <f>IF(ISERROR(VLOOKUP(C744,'[3]Capacidad Financiera'!$B$12:$X$62720,3,0)),"",VLOOKUP(C744,'[3]Capacidad Financiera'!$B$12:$X$62720,3,0))</f>
        <v/>
      </c>
      <c r="F744" s="516"/>
      <c r="G744" s="516" t="str">
        <f>IF(OR(D744="",E744="",F744=""),"",IF(C744&lt;&gt;"",IF(ISERROR(VLOOKUP($A$10,[3]POA!$A$2:$D$25,2,0)),"",VLOOKUP($A$10,[3]POA!$A$2:$D$25,2,0)),""))</f>
        <v/>
      </c>
      <c r="H744" s="520" t="str">
        <f t="shared" si="62"/>
        <v/>
      </c>
      <c r="I744" s="498" t="str">
        <f>IF(OR(D744="",E744="",F744=""),"",IF(AND(H744&gt;0,H744&lt;=Experiencia1),[3]Puntajes!$D$4,IF(AND(H744&gt;Experiencia1,H744&lt;=Experiencia2),[3]Puntajes!$D$5,IF(AND(H744&gt;Experiencia2,H744&lt;=Experiencia3),[3]Puntajes!$D$6,IF(H744&gt;Experiencia3,[3]Puntajes!$D$7,0)))))</f>
        <v/>
      </c>
    </row>
    <row r="745" spans="3:9" ht="13.8">
      <c r="C745" s="518"/>
      <c r="D745" s="517" t="str">
        <f>IF(ISERROR(VLOOKUP(C745,'[3]Capacidad Financiera'!$B$12:$X$62720,2,0)),"",VLOOKUP(C745,'[3]Capacidad Financiera'!$B$12:$X$3580,2,0))</f>
        <v/>
      </c>
      <c r="E745" s="519" t="str">
        <f>IF(ISERROR(VLOOKUP(C745,'[3]Capacidad Financiera'!$B$12:$X$62720,3,0)),"",VLOOKUP(C745,'[3]Capacidad Financiera'!$B$12:$X$62720,3,0))</f>
        <v/>
      </c>
      <c r="F745" s="516"/>
      <c r="G745" s="516" t="str">
        <f>IF(OR(D745="",E745="",F745=""),"",IF(C745&lt;&gt;"",IF(ISERROR(VLOOKUP($A$10,[3]POA!$A$2:$D$25,2,0)),"",VLOOKUP($A$10,[3]POA!$A$2:$D$25,2,0)),""))</f>
        <v/>
      </c>
      <c r="H745" s="520" t="str">
        <f t="shared" si="62"/>
        <v/>
      </c>
      <c r="I745" s="498" t="str">
        <f>IF(OR(D745="",E745="",F745=""),"",IF(AND(H745&gt;0,H745&lt;=Experiencia1),[3]Puntajes!$D$4,IF(AND(H745&gt;Experiencia1,H745&lt;=Experiencia2),[3]Puntajes!$D$5,IF(AND(H745&gt;Experiencia2,H745&lt;=Experiencia3),[3]Puntajes!$D$6,IF(H745&gt;Experiencia3,[3]Puntajes!$D$7,0)))))</f>
        <v/>
      </c>
    </row>
    <row r="746" spans="3:9" ht="14.4" thickBot="1">
      <c r="C746" s="521"/>
      <c r="D746" s="522" t="str">
        <f>IF(ISERROR(VLOOKUP(C746,'[3]Capacidad Financiera'!$B$12:$X$62720,2,0)),"",VLOOKUP(C746,'[3]Capacidad Financiera'!$B$12:$X$3580,2,0))</f>
        <v/>
      </c>
      <c r="E746" s="523" t="str">
        <f>IF(ISERROR(VLOOKUP(C746,'[3]Capacidad Financiera'!$B$12:$X$62720,3,0)),"",VLOOKUP(C746,'[3]Capacidad Financiera'!$B$12:$X$62720,3,0))</f>
        <v/>
      </c>
      <c r="F746" s="531"/>
      <c r="G746" s="531" t="str">
        <f>IF(OR(D746="",E746="",F746=""),"",IF(C746&lt;&gt;"",IF(ISERROR(VLOOKUP($A$10,[3]POA!$A$2:$D$25,2,0)),"",VLOOKUP($A$10,[3]POA!$A$2:$D$25,2,0)),""))</f>
        <v/>
      </c>
      <c r="H746" s="524" t="str">
        <f t="shared" si="62"/>
        <v/>
      </c>
      <c r="I746" s="502" t="str">
        <f>IF(OR(D746="",E746="",F746=""),"",IF(AND(H746&gt;0,H746&lt;=Experiencia1),[3]Puntajes!$D$4,IF(AND(H746&gt;Experiencia1,H746&lt;=Experiencia2),[3]Puntajes!$D$5,IF(AND(H746&gt;Experiencia2,H746&lt;=Experiencia3),[3]Puntajes!$D$6,IF(H746&gt;Experiencia3,[3]Puntajes!$D$7,0)))))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C2:I2"/>
    <mergeCell ref="C3:I3"/>
    <mergeCell ref="C4:I4"/>
    <mergeCell ref="C5:I5"/>
    <mergeCell ref="C7:C8"/>
    <mergeCell ref="D7:D8"/>
    <mergeCell ref="E7:E8"/>
    <mergeCell ref="F7:F8"/>
    <mergeCell ref="G7:G8"/>
    <mergeCell ref="H7:I7"/>
  </mergeCells>
  <conditionalFormatting sqref="D6 H6:I6">
    <cfRule type="cellIs" dxfId="632" priority="695" stopIfTrue="1" operator="equal">
      <formula>"NO ADMISIBLE"</formula>
    </cfRule>
  </conditionalFormatting>
  <conditionalFormatting sqref="D9:D746">
    <cfRule type="cellIs" dxfId="631" priority="6" stopIfTrue="1" operator="equal">
      <formula>"NO ADMISIBLE"</formula>
    </cfRule>
  </conditionalFormatting>
  <conditionalFormatting sqref="E9:E19">
    <cfRule type="expression" dxfId="630" priority="124" stopIfTrue="1">
      <formula>IF(#REF!-INT(#REF!)&gt;0,TRUE,FALSE)</formula>
    </cfRule>
  </conditionalFormatting>
  <conditionalFormatting sqref="E20:E21">
    <cfRule type="expression" dxfId="629" priority="149" stopIfTrue="1">
      <formula>IF(#REF!-INT(#REF!)&gt;0,TRUE,FALSE)</formula>
    </cfRule>
  </conditionalFormatting>
  <conditionalFormatting sqref="E22:E23">
    <cfRule type="expression" dxfId="628" priority="107" stopIfTrue="1">
      <formula>IF(#REF!-INT(#REF!)&gt;0,TRUE,FALSE)</formula>
    </cfRule>
  </conditionalFormatting>
  <conditionalFormatting sqref="E24:E30">
    <cfRule type="expression" dxfId="627" priority="120" stopIfTrue="1">
      <formula>IF(#REF!-INT(#REF!)&gt;0,TRUE,FALSE)</formula>
    </cfRule>
  </conditionalFormatting>
  <conditionalFormatting sqref="E31:E32">
    <cfRule type="expression" dxfId="626" priority="147" stopIfTrue="1">
      <formula>IF(#REF!-INT(#REF!)&gt;0,TRUE,FALSE)</formula>
    </cfRule>
  </conditionalFormatting>
  <conditionalFormatting sqref="E33:E34">
    <cfRule type="expression" dxfId="625" priority="104" stopIfTrue="1">
      <formula>IF(#REF!-INT(#REF!)&gt;0,TRUE,FALSE)</formula>
    </cfRule>
  </conditionalFormatting>
  <conditionalFormatting sqref="E43:E44">
    <cfRule type="expression" dxfId="624" priority="101" stopIfTrue="1">
      <formula>IF(#REF!-INT(#REF!)&gt;0,TRUE,FALSE)</formula>
    </cfRule>
  </conditionalFormatting>
  <conditionalFormatting sqref="E45">
    <cfRule type="expression" dxfId="623" priority="10" stopIfTrue="1">
      <formula>IF(#REF!-INT(#REF!)&gt;0,TRUE,FALSE)</formula>
    </cfRule>
  </conditionalFormatting>
  <conditionalFormatting sqref="E46">
    <cfRule type="expression" dxfId="622" priority="47" stopIfTrue="1">
      <formula>IF(#REF!-INT(#REF!)&gt;0,TRUE,FALSE)</formula>
    </cfRule>
  </conditionalFormatting>
  <conditionalFormatting sqref="E47">
    <cfRule type="expression" dxfId="621" priority="142" stopIfTrue="1">
      <formula>IF(#REF!-INT(#REF!)&gt;0,TRUE,FALSE)</formula>
    </cfRule>
  </conditionalFormatting>
  <conditionalFormatting sqref="E49">
    <cfRule type="expression" dxfId="620" priority="39" stopIfTrue="1">
      <formula>IF(#REF!-INT(#REF!)&gt;0,TRUE,FALSE)</formula>
    </cfRule>
  </conditionalFormatting>
  <conditionalFormatting sqref="E51 G51:I51">
    <cfRule type="expression" dxfId="619" priority="35" stopIfTrue="1">
      <formula>IF(#REF!-INT(#REF!)&gt;0,TRUE,FALSE)</formula>
    </cfRule>
  </conditionalFormatting>
  <conditionalFormatting sqref="E52">
    <cfRule type="expression" dxfId="618" priority="32" stopIfTrue="1">
      <formula>IF(#REF!-INT(#REF!)&gt;0,TRUE,FALSE)</formula>
    </cfRule>
  </conditionalFormatting>
  <conditionalFormatting sqref="E54 G54:I54">
    <cfRule type="expression" dxfId="617" priority="19" stopIfTrue="1">
      <formula>IF(#REF!-INT(#REF!)&gt;0,TRUE,FALSE)</formula>
    </cfRule>
  </conditionalFormatting>
  <conditionalFormatting sqref="E55">
    <cfRule type="expression" dxfId="616" priority="16" stopIfTrue="1">
      <formula>IF(#REF!-INT(#REF!)&gt;0,TRUE,FALSE)</formula>
    </cfRule>
  </conditionalFormatting>
  <conditionalFormatting sqref="E56">
    <cfRule type="expression" dxfId="615" priority="91" stopIfTrue="1">
      <formula>IF(#REF!-INT(#REF!)&gt;0,TRUE,FALSE)</formula>
    </cfRule>
  </conditionalFormatting>
  <conditionalFormatting sqref="E57">
    <cfRule type="expression" dxfId="614" priority="137" stopIfTrue="1">
      <formula>IF(#REF!-INT(#REF!)&gt;0,TRUE,FALSE)</formula>
    </cfRule>
  </conditionalFormatting>
  <conditionalFormatting sqref="E68">
    <cfRule type="expression" dxfId="613" priority="80" stopIfTrue="1">
      <formula>IF(#REF!-INT(#REF!)&gt;0,TRUE,FALSE)</formula>
    </cfRule>
  </conditionalFormatting>
  <conditionalFormatting sqref="E79">
    <cfRule type="expression" dxfId="612" priority="65" stopIfTrue="1">
      <formula>IF(#REF!-INT(#REF!)&gt;0,TRUE,FALSE)</formula>
    </cfRule>
  </conditionalFormatting>
  <conditionalFormatting sqref="E87 G87:I87">
    <cfRule type="expression" dxfId="611" priority="687" stopIfTrue="1">
      <formula>IF(#REF!-INT(#REF!)&gt;0,TRUE,FALSE)</formula>
    </cfRule>
  </conditionalFormatting>
  <conditionalFormatting sqref="E88 H88:I88">
    <cfRule type="expression" dxfId="610" priority="688" stopIfTrue="1">
      <formula>IF($B80-INT($B80)&gt;0,TRUE,FALSE)</formula>
    </cfRule>
  </conditionalFormatting>
  <conditionalFormatting sqref="E89:E91 H89:I91">
    <cfRule type="expression" dxfId="609" priority="685" stopIfTrue="1">
      <formula>IF($B83-INT($B83)&gt;0,TRUE,FALSE)</formula>
    </cfRule>
  </conditionalFormatting>
  <conditionalFormatting sqref="E92 H92:I92">
    <cfRule type="expression" dxfId="608" priority="684" stopIfTrue="1">
      <formula>IF(#REF!-INT(#REF!)&gt;0,TRUE,FALSE)</formula>
    </cfRule>
  </conditionalFormatting>
  <conditionalFormatting sqref="E98 G98:I98">
    <cfRule type="expression" dxfId="607" priority="678" stopIfTrue="1">
      <formula>IF(#REF!-INT(#REF!)&gt;0,TRUE,FALSE)</formula>
    </cfRule>
  </conditionalFormatting>
  <conditionalFormatting sqref="E99 H99:I99">
    <cfRule type="expression" dxfId="606" priority="679" stopIfTrue="1">
      <formula>IF($B91-INT($B91)&gt;0,TRUE,FALSE)</formula>
    </cfRule>
  </conditionalFormatting>
  <conditionalFormatting sqref="E100:E102 H100:I102">
    <cfRule type="expression" dxfId="605" priority="676" stopIfTrue="1">
      <formula>IF($B94-INT($B94)&gt;0,TRUE,FALSE)</formula>
    </cfRule>
  </conditionalFormatting>
  <conditionalFormatting sqref="E103 H103:I103">
    <cfRule type="expression" dxfId="604" priority="675" stopIfTrue="1">
      <formula>IF(#REF!-INT(#REF!)&gt;0,TRUE,FALSE)</formula>
    </cfRule>
  </conditionalFormatting>
  <conditionalFormatting sqref="E104:E108 H104:I108">
    <cfRule type="expression" dxfId="603" priority="680" stopIfTrue="1">
      <formula>IF($B97-INT($B97)&gt;0,TRUE,FALSE)</formula>
    </cfRule>
  </conditionalFormatting>
  <conditionalFormatting sqref="E109 G109:I109">
    <cfRule type="expression" dxfId="602" priority="669" stopIfTrue="1">
      <formula>IF(#REF!-INT(#REF!)&gt;0,TRUE,FALSE)</formula>
    </cfRule>
  </conditionalFormatting>
  <conditionalFormatting sqref="E110 H110:I110">
    <cfRule type="expression" dxfId="601" priority="670" stopIfTrue="1">
      <formula>IF($B102-INT($B102)&gt;0,TRUE,FALSE)</formula>
    </cfRule>
  </conditionalFormatting>
  <conditionalFormatting sqref="E111:E113 H111:I113">
    <cfRule type="expression" dxfId="600" priority="667" stopIfTrue="1">
      <formula>IF($B105-INT($B105)&gt;0,TRUE,FALSE)</formula>
    </cfRule>
  </conditionalFormatting>
  <conditionalFormatting sqref="E114 H114:I114">
    <cfRule type="expression" dxfId="599" priority="666" stopIfTrue="1">
      <formula>IF(#REF!-INT(#REF!)&gt;0,TRUE,FALSE)</formula>
    </cfRule>
  </conditionalFormatting>
  <conditionalFormatting sqref="E115:E119 H115:I119">
    <cfRule type="expression" dxfId="598" priority="671" stopIfTrue="1">
      <formula>IF($B108-INT($B108)&gt;0,TRUE,FALSE)</formula>
    </cfRule>
  </conditionalFormatting>
  <conditionalFormatting sqref="E120 G120:I120">
    <cfRule type="expression" dxfId="597" priority="660" stopIfTrue="1">
      <formula>IF(#REF!-INT(#REF!)&gt;0,TRUE,FALSE)</formula>
    </cfRule>
  </conditionalFormatting>
  <conditionalFormatting sqref="E121 H121:I121">
    <cfRule type="expression" dxfId="596" priority="661" stopIfTrue="1">
      <formula>IF($B113-INT($B113)&gt;0,TRUE,FALSE)</formula>
    </cfRule>
  </conditionalFormatting>
  <conditionalFormatting sqref="E122:E124 H122:I124">
    <cfRule type="expression" dxfId="595" priority="658" stopIfTrue="1">
      <formula>IF($B116-INT($B116)&gt;0,TRUE,FALSE)</formula>
    </cfRule>
  </conditionalFormatting>
  <conditionalFormatting sqref="E125 H125:I125">
    <cfRule type="expression" dxfId="594" priority="657" stopIfTrue="1">
      <formula>IF(#REF!-INT(#REF!)&gt;0,TRUE,FALSE)</formula>
    </cfRule>
  </conditionalFormatting>
  <conditionalFormatting sqref="E126:E130 H126:I130">
    <cfRule type="expression" dxfId="593" priority="662" stopIfTrue="1">
      <formula>IF($B119-INT($B119)&gt;0,TRUE,FALSE)</formula>
    </cfRule>
  </conditionalFormatting>
  <conditionalFormatting sqref="E131 G131:I131">
    <cfRule type="expression" dxfId="592" priority="651" stopIfTrue="1">
      <formula>IF(#REF!-INT(#REF!)&gt;0,TRUE,FALSE)</formula>
    </cfRule>
  </conditionalFormatting>
  <conditionalFormatting sqref="E132 H132:I132">
    <cfRule type="expression" dxfId="591" priority="652" stopIfTrue="1">
      <formula>IF($B124-INT($B124)&gt;0,TRUE,FALSE)</formula>
    </cfRule>
  </conditionalFormatting>
  <conditionalFormatting sqref="E133:E135 H133:I135">
    <cfRule type="expression" dxfId="590" priority="649" stopIfTrue="1">
      <formula>IF($B127-INT($B127)&gt;0,TRUE,FALSE)</formula>
    </cfRule>
  </conditionalFormatting>
  <conditionalFormatting sqref="E136 H136:I136">
    <cfRule type="expression" dxfId="589" priority="648" stopIfTrue="1">
      <formula>IF(#REF!-INT(#REF!)&gt;0,TRUE,FALSE)</formula>
    </cfRule>
  </conditionalFormatting>
  <conditionalFormatting sqref="E137:E141 H137:I141">
    <cfRule type="expression" dxfId="588" priority="653" stopIfTrue="1">
      <formula>IF($B130-INT($B130)&gt;0,TRUE,FALSE)</formula>
    </cfRule>
  </conditionalFormatting>
  <conditionalFormatting sqref="E142 G142:I142">
    <cfRule type="expression" dxfId="587" priority="642" stopIfTrue="1">
      <formula>IF(#REF!-INT(#REF!)&gt;0,TRUE,FALSE)</formula>
    </cfRule>
  </conditionalFormatting>
  <conditionalFormatting sqref="E143 H143:I143">
    <cfRule type="expression" dxfId="586" priority="643" stopIfTrue="1">
      <formula>IF($B135-INT($B135)&gt;0,TRUE,FALSE)</formula>
    </cfRule>
  </conditionalFormatting>
  <conditionalFormatting sqref="E144:E146 H144:I146">
    <cfRule type="expression" dxfId="585" priority="640" stopIfTrue="1">
      <formula>IF($B138-INT($B138)&gt;0,TRUE,FALSE)</formula>
    </cfRule>
  </conditionalFormatting>
  <conditionalFormatting sqref="E147 H147:I147">
    <cfRule type="expression" dxfId="584" priority="639" stopIfTrue="1">
      <formula>IF(#REF!-INT(#REF!)&gt;0,TRUE,FALSE)</formula>
    </cfRule>
  </conditionalFormatting>
  <conditionalFormatting sqref="E148:E152 H148:I152">
    <cfRule type="expression" dxfId="583" priority="644" stopIfTrue="1">
      <formula>IF($B141-INT($B141)&gt;0,TRUE,FALSE)</formula>
    </cfRule>
  </conditionalFormatting>
  <conditionalFormatting sqref="E153 G153:I153">
    <cfRule type="expression" dxfId="582" priority="633" stopIfTrue="1">
      <formula>IF(#REF!-INT(#REF!)&gt;0,TRUE,FALSE)</formula>
    </cfRule>
  </conditionalFormatting>
  <conditionalFormatting sqref="E154 H154:I154">
    <cfRule type="expression" dxfId="581" priority="634" stopIfTrue="1">
      <formula>IF($B146-INT($B146)&gt;0,TRUE,FALSE)</formula>
    </cfRule>
  </conditionalFormatting>
  <conditionalFormatting sqref="E155:E157 H155:I157">
    <cfRule type="expression" dxfId="580" priority="631" stopIfTrue="1">
      <formula>IF($B149-INT($B149)&gt;0,TRUE,FALSE)</formula>
    </cfRule>
  </conditionalFormatting>
  <conditionalFormatting sqref="E158 H158:I158">
    <cfRule type="expression" dxfId="579" priority="630" stopIfTrue="1">
      <formula>IF(#REF!-INT(#REF!)&gt;0,TRUE,FALSE)</formula>
    </cfRule>
  </conditionalFormatting>
  <conditionalFormatting sqref="E159:E163 H159:I163">
    <cfRule type="expression" dxfId="578" priority="635" stopIfTrue="1">
      <formula>IF($B152-INT($B152)&gt;0,TRUE,FALSE)</formula>
    </cfRule>
  </conditionalFormatting>
  <conditionalFormatting sqref="E164 G164:I164">
    <cfRule type="expression" dxfId="577" priority="624" stopIfTrue="1">
      <formula>IF(#REF!-INT(#REF!)&gt;0,TRUE,FALSE)</formula>
    </cfRule>
  </conditionalFormatting>
  <conditionalFormatting sqref="E165 H165:I165">
    <cfRule type="expression" dxfId="576" priority="625" stopIfTrue="1">
      <formula>IF($B157-INT($B157)&gt;0,TRUE,FALSE)</formula>
    </cfRule>
  </conditionalFormatting>
  <conditionalFormatting sqref="E166:E168 H166:I168">
    <cfRule type="expression" dxfId="575" priority="622" stopIfTrue="1">
      <formula>IF($B160-INT($B160)&gt;0,TRUE,FALSE)</formula>
    </cfRule>
  </conditionalFormatting>
  <conditionalFormatting sqref="E169 H169:I169">
    <cfRule type="expression" dxfId="574" priority="621" stopIfTrue="1">
      <formula>IF(#REF!-INT(#REF!)&gt;0,TRUE,FALSE)</formula>
    </cfRule>
  </conditionalFormatting>
  <conditionalFormatting sqref="E170:E174 H170:I174">
    <cfRule type="expression" dxfId="573" priority="626" stopIfTrue="1">
      <formula>IF($B163-INT($B163)&gt;0,TRUE,FALSE)</formula>
    </cfRule>
  </conditionalFormatting>
  <conditionalFormatting sqref="E175 G175:I175">
    <cfRule type="expression" dxfId="572" priority="615" stopIfTrue="1">
      <formula>IF(#REF!-INT(#REF!)&gt;0,TRUE,FALSE)</formula>
    </cfRule>
  </conditionalFormatting>
  <conditionalFormatting sqref="E176 H176:I176">
    <cfRule type="expression" dxfId="571" priority="616" stopIfTrue="1">
      <formula>IF($B168-INT($B168)&gt;0,TRUE,FALSE)</formula>
    </cfRule>
  </conditionalFormatting>
  <conditionalFormatting sqref="E177:E179 H177:I179">
    <cfRule type="expression" dxfId="570" priority="613" stopIfTrue="1">
      <formula>IF($B171-INT($B171)&gt;0,TRUE,FALSE)</formula>
    </cfRule>
  </conditionalFormatting>
  <conditionalFormatting sqref="E180 H180:I180">
    <cfRule type="expression" dxfId="569" priority="612" stopIfTrue="1">
      <formula>IF(#REF!-INT(#REF!)&gt;0,TRUE,FALSE)</formula>
    </cfRule>
  </conditionalFormatting>
  <conditionalFormatting sqref="E181:E185 H181:I185">
    <cfRule type="expression" dxfId="568" priority="617" stopIfTrue="1">
      <formula>IF($B174-INT($B174)&gt;0,TRUE,FALSE)</formula>
    </cfRule>
  </conditionalFormatting>
  <conditionalFormatting sqref="E186 G186:I186">
    <cfRule type="expression" dxfId="567" priority="606" stopIfTrue="1">
      <formula>IF(#REF!-INT(#REF!)&gt;0,TRUE,FALSE)</formula>
    </cfRule>
  </conditionalFormatting>
  <conditionalFormatting sqref="E187 H187:I187">
    <cfRule type="expression" dxfId="566" priority="607" stopIfTrue="1">
      <formula>IF($B179-INT($B179)&gt;0,TRUE,FALSE)</formula>
    </cfRule>
  </conditionalFormatting>
  <conditionalFormatting sqref="E188:E190 H188:I190">
    <cfRule type="expression" dxfId="565" priority="604" stopIfTrue="1">
      <formula>IF($B182-INT($B182)&gt;0,TRUE,FALSE)</formula>
    </cfRule>
  </conditionalFormatting>
  <conditionalFormatting sqref="E191 H191:I191">
    <cfRule type="expression" dxfId="564" priority="603" stopIfTrue="1">
      <formula>IF(#REF!-INT(#REF!)&gt;0,TRUE,FALSE)</formula>
    </cfRule>
  </conditionalFormatting>
  <conditionalFormatting sqref="E192:E196 H192:I196">
    <cfRule type="expression" dxfId="563" priority="608" stopIfTrue="1">
      <formula>IF($B185-INT($B185)&gt;0,TRUE,FALSE)</formula>
    </cfRule>
  </conditionalFormatting>
  <conditionalFormatting sqref="E197 G197:I197">
    <cfRule type="expression" dxfId="562" priority="597" stopIfTrue="1">
      <formula>IF(#REF!-INT(#REF!)&gt;0,TRUE,FALSE)</formula>
    </cfRule>
  </conditionalFormatting>
  <conditionalFormatting sqref="E198 H198:I198">
    <cfRule type="expression" dxfId="561" priority="598" stopIfTrue="1">
      <formula>IF($B190-INT($B190)&gt;0,TRUE,FALSE)</formula>
    </cfRule>
  </conditionalFormatting>
  <conditionalFormatting sqref="E199:E201 H199:I201">
    <cfRule type="expression" dxfId="560" priority="595" stopIfTrue="1">
      <formula>IF($B193-INT($B193)&gt;0,TRUE,FALSE)</formula>
    </cfRule>
  </conditionalFormatting>
  <conditionalFormatting sqref="E202 H202:I202">
    <cfRule type="expression" dxfId="559" priority="594" stopIfTrue="1">
      <formula>IF(#REF!-INT(#REF!)&gt;0,TRUE,FALSE)</formula>
    </cfRule>
  </conditionalFormatting>
  <conditionalFormatting sqref="E203:E207 H203:I207">
    <cfRule type="expression" dxfId="558" priority="599" stopIfTrue="1">
      <formula>IF($B196-INT($B196)&gt;0,TRUE,FALSE)</formula>
    </cfRule>
  </conditionalFormatting>
  <conditionalFormatting sqref="E208 G208:I208">
    <cfRule type="expression" dxfId="557" priority="588" stopIfTrue="1">
      <formula>IF(#REF!-INT(#REF!)&gt;0,TRUE,FALSE)</formula>
    </cfRule>
  </conditionalFormatting>
  <conditionalFormatting sqref="E209 H209:I209">
    <cfRule type="expression" dxfId="556" priority="589" stopIfTrue="1">
      <formula>IF($B201-INT($B201)&gt;0,TRUE,FALSE)</formula>
    </cfRule>
  </conditionalFormatting>
  <conditionalFormatting sqref="E210:E212 H210:I212">
    <cfRule type="expression" dxfId="555" priority="586" stopIfTrue="1">
      <formula>IF($B204-INT($B204)&gt;0,TRUE,FALSE)</formula>
    </cfRule>
  </conditionalFormatting>
  <conditionalFormatting sqref="E213 H213:I213">
    <cfRule type="expression" dxfId="554" priority="585" stopIfTrue="1">
      <formula>IF(#REF!-INT(#REF!)&gt;0,TRUE,FALSE)</formula>
    </cfRule>
  </conditionalFormatting>
  <conditionalFormatting sqref="E214:E218 H214:I218">
    <cfRule type="expression" dxfId="553" priority="590" stopIfTrue="1">
      <formula>IF($B207-INT($B207)&gt;0,TRUE,FALSE)</formula>
    </cfRule>
  </conditionalFormatting>
  <conditionalFormatting sqref="E219 G219:I219">
    <cfRule type="expression" dxfId="552" priority="579" stopIfTrue="1">
      <formula>IF(#REF!-INT(#REF!)&gt;0,TRUE,FALSE)</formula>
    </cfRule>
  </conditionalFormatting>
  <conditionalFormatting sqref="E220 H220:I220">
    <cfRule type="expression" dxfId="551" priority="580" stopIfTrue="1">
      <formula>IF($B212-INT($B212)&gt;0,TRUE,FALSE)</formula>
    </cfRule>
  </conditionalFormatting>
  <conditionalFormatting sqref="E221:E223 H221:I223">
    <cfRule type="expression" dxfId="550" priority="577" stopIfTrue="1">
      <formula>IF($B215-INT($B215)&gt;0,TRUE,FALSE)</formula>
    </cfRule>
  </conditionalFormatting>
  <conditionalFormatting sqref="E224 H224:I224">
    <cfRule type="expression" dxfId="549" priority="576" stopIfTrue="1">
      <formula>IF(#REF!-INT(#REF!)&gt;0,TRUE,FALSE)</formula>
    </cfRule>
  </conditionalFormatting>
  <conditionalFormatting sqref="E225:E229 H225:I229">
    <cfRule type="expression" dxfId="548" priority="581" stopIfTrue="1">
      <formula>IF($B218-INT($B218)&gt;0,TRUE,FALSE)</formula>
    </cfRule>
  </conditionalFormatting>
  <conditionalFormatting sqref="E230 G230:I230">
    <cfRule type="expression" dxfId="547" priority="570" stopIfTrue="1">
      <formula>IF(#REF!-INT(#REF!)&gt;0,TRUE,FALSE)</formula>
    </cfRule>
  </conditionalFormatting>
  <conditionalFormatting sqref="E231 H231:I231">
    <cfRule type="expression" dxfId="546" priority="571" stopIfTrue="1">
      <formula>IF($B223-INT($B223)&gt;0,TRUE,FALSE)</formula>
    </cfRule>
  </conditionalFormatting>
  <conditionalFormatting sqref="E232:E234 H232:I234">
    <cfRule type="expression" dxfId="545" priority="568" stopIfTrue="1">
      <formula>IF($B226-INT($B226)&gt;0,TRUE,FALSE)</formula>
    </cfRule>
  </conditionalFormatting>
  <conditionalFormatting sqref="E235 H235:I235">
    <cfRule type="expression" dxfId="544" priority="567" stopIfTrue="1">
      <formula>IF(#REF!-INT(#REF!)&gt;0,TRUE,FALSE)</formula>
    </cfRule>
  </conditionalFormatting>
  <conditionalFormatting sqref="E236:E240 H236:I240">
    <cfRule type="expression" dxfId="543" priority="572" stopIfTrue="1">
      <formula>IF($B229-INT($B229)&gt;0,TRUE,FALSE)</formula>
    </cfRule>
  </conditionalFormatting>
  <conditionalFormatting sqref="E241 G241:I241">
    <cfRule type="expression" dxfId="542" priority="561" stopIfTrue="1">
      <formula>IF(#REF!-INT(#REF!)&gt;0,TRUE,FALSE)</formula>
    </cfRule>
  </conditionalFormatting>
  <conditionalFormatting sqref="E242 H242:I242">
    <cfRule type="expression" dxfId="541" priority="562" stopIfTrue="1">
      <formula>IF($B234-INT($B234)&gt;0,TRUE,FALSE)</formula>
    </cfRule>
  </conditionalFormatting>
  <conditionalFormatting sqref="E243:E245 H243:I245">
    <cfRule type="expression" dxfId="540" priority="559" stopIfTrue="1">
      <formula>IF($B237-INT($B237)&gt;0,TRUE,FALSE)</formula>
    </cfRule>
  </conditionalFormatting>
  <conditionalFormatting sqref="E246 H246:I246">
    <cfRule type="expression" dxfId="539" priority="558" stopIfTrue="1">
      <formula>IF(#REF!-INT(#REF!)&gt;0,TRUE,FALSE)</formula>
    </cfRule>
  </conditionalFormatting>
  <conditionalFormatting sqref="E247:E251 H247:I251">
    <cfRule type="expression" dxfId="538" priority="563" stopIfTrue="1">
      <formula>IF($B240-INT($B240)&gt;0,TRUE,FALSE)</formula>
    </cfRule>
  </conditionalFormatting>
  <conditionalFormatting sqref="E252 G252:I252">
    <cfRule type="expression" dxfId="537" priority="552" stopIfTrue="1">
      <formula>IF(#REF!-INT(#REF!)&gt;0,TRUE,FALSE)</formula>
    </cfRule>
  </conditionalFormatting>
  <conditionalFormatting sqref="E253 H253:I253">
    <cfRule type="expression" dxfId="536" priority="553" stopIfTrue="1">
      <formula>IF($B245-INT($B245)&gt;0,TRUE,FALSE)</formula>
    </cfRule>
  </conditionalFormatting>
  <conditionalFormatting sqref="E254:E256 H254:I256">
    <cfRule type="expression" dxfId="535" priority="550" stopIfTrue="1">
      <formula>IF($B248-INT($B248)&gt;0,TRUE,FALSE)</formula>
    </cfRule>
  </conditionalFormatting>
  <conditionalFormatting sqref="E257 H257:I257">
    <cfRule type="expression" dxfId="534" priority="549" stopIfTrue="1">
      <formula>IF(#REF!-INT(#REF!)&gt;0,TRUE,FALSE)</formula>
    </cfRule>
  </conditionalFormatting>
  <conditionalFormatting sqref="E258:E262 H258:I262">
    <cfRule type="expression" dxfId="533" priority="554" stopIfTrue="1">
      <formula>IF($B251-INT($B251)&gt;0,TRUE,FALSE)</formula>
    </cfRule>
  </conditionalFormatting>
  <conditionalFormatting sqref="E263 G263:I263">
    <cfRule type="expression" dxfId="532" priority="543" stopIfTrue="1">
      <formula>IF(#REF!-INT(#REF!)&gt;0,TRUE,FALSE)</formula>
    </cfRule>
  </conditionalFormatting>
  <conditionalFormatting sqref="E264 H264:I264">
    <cfRule type="expression" dxfId="531" priority="544" stopIfTrue="1">
      <formula>IF($B256-INT($B256)&gt;0,TRUE,FALSE)</formula>
    </cfRule>
  </conditionalFormatting>
  <conditionalFormatting sqref="E265:E267 H265:I267">
    <cfRule type="expression" dxfId="530" priority="541" stopIfTrue="1">
      <formula>IF($B259-INT($B259)&gt;0,TRUE,FALSE)</formula>
    </cfRule>
  </conditionalFormatting>
  <conditionalFormatting sqref="E268 H268:I268">
    <cfRule type="expression" dxfId="529" priority="540" stopIfTrue="1">
      <formula>IF(#REF!-INT(#REF!)&gt;0,TRUE,FALSE)</formula>
    </cfRule>
  </conditionalFormatting>
  <conditionalFormatting sqref="E269:E273 H269:I273">
    <cfRule type="expression" dxfId="528" priority="545" stopIfTrue="1">
      <formula>IF($B262-INT($B262)&gt;0,TRUE,FALSE)</formula>
    </cfRule>
  </conditionalFormatting>
  <conditionalFormatting sqref="E274 G274:I274">
    <cfRule type="expression" dxfId="527" priority="534" stopIfTrue="1">
      <formula>IF(#REF!-INT(#REF!)&gt;0,TRUE,FALSE)</formula>
    </cfRule>
  </conditionalFormatting>
  <conditionalFormatting sqref="E275 H275:I275">
    <cfRule type="expression" dxfId="526" priority="535" stopIfTrue="1">
      <formula>IF($B267-INT($B267)&gt;0,TRUE,FALSE)</formula>
    </cfRule>
  </conditionalFormatting>
  <conditionalFormatting sqref="E276:E278 H276:I278">
    <cfRule type="expression" dxfId="525" priority="532" stopIfTrue="1">
      <formula>IF($B270-INT($B270)&gt;0,TRUE,FALSE)</formula>
    </cfRule>
  </conditionalFormatting>
  <conditionalFormatting sqref="E279 H279:I279">
    <cfRule type="expression" dxfId="524" priority="531" stopIfTrue="1">
      <formula>IF(#REF!-INT(#REF!)&gt;0,TRUE,FALSE)</formula>
    </cfRule>
  </conditionalFormatting>
  <conditionalFormatting sqref="E280:E284 H280:I284">
    <cfRule type="expression" dxfId="523" priority="536" stopIfTrue="1">
      <formula>IF($B273-INT($B273)&gt;0,TRUE,FALSE)</formula>
    </cfRule>
  </conditionalFormatting>
  <conditionalFormatting sqref="E285 G285:I285">
    <cfRule type="expression" dxfId="522" priority="525" stopIfTrue="1">
      <formula>IF(#REF!-INT(#REF!)&gt;0,TRUE,FALSE)</formula>
    </cfRule>
  </conditionalFormatting>
  <conditionalFormatting sqref="E286 H286:I286">
    <cfRule type="expression" dxfId="521" priority="526" stopIfTrue="1">
      <formula>IF($B278-INT($B278)&gt;0,TRUE,FALSE)</formula>
    </cfRule>
  </conditionalFormatting>
  <conditionalFormatting sqref="E287:E289 H287:I289">
    <cfRule type="expression" dxfId="520" priority="523" stopIfTrue="1">
      <formula>IF($B281-INT($B281)&gt;0,TRUE,FALSE)</formula>
    </cfRule>
  </conditionalFormatting>
  <conditionalFormatting sqref="E290 H290:I290">
    <cfRule type="expression" dxfId="519" priority="522" stopIfTrue="1">
      <formula>IF(#REF!-INT(#REF!)&gt;0,TRUE,FALSE)</formula>
    </cfRule>
  </conditionalFormatting>
  <conditionalFormatting sqref="E291:E295 H291:I295">
    <cfRule type="expression" dxfId="518" priority="527" stopIfTrue="1">
      <formula>IF($B284-INT($B284)&gt;0,TRUE,FALSE)</formula>
    </cfRule>
  </conditionalFormatting>
  <conditionalFormatting sqref="E296 G296:I296">
    <cfRule type="expression" dxfId="517" priority="516" stopIfTrue="1">
      <formula>IF(#REF!-INT(#REF!)&gt;0,TRUE,FALSE)</formula>
    </cfRule>
  </conditionalFormatting>
  <conditionalFormatting sqref="E297 H297:I297">
    <cfRule type="expression" dxfId="516" priority="517" stopIfTrue="1">
      <formula>IF($B289-INT($B289)&gt;0,TRUE,FALSE)</formula>
    </cfRule>
  </conditionalFormatting>
  <conditionalFormatting sqref="E298:E300 H298:I300">
    <cfRule type="expression" dxfId="515" priority="514" stopIfTrue="1">
      <formula>IF($B292-INT($B292)&gt;0,TRUE,FALSE)</formula>
    </cfRule>
  </conditionalFormatting>
  <conditionalFormatting sqref="E301 H301:I301">
    <cfRule type="expression" dxfId="514" priority="513" stopIfTrue="1">
      <formula>IF(#REF!-INT(#REF!)&gt;0,TRUE,FALSE)</formula>
    </cfRule>
  </conditionalFormatting>
  <conditionalFormatting sqref="E302:E306 H302:I306">
    <cfRule type="expression" dxfId="513" priority="518" stopIfTrue="1">
      <formula>IF($B295-INT($B295)&gt;0,TRUE,FALSE)</formula>
    </cfRule>
  </conditionalFormatting>
  <conditionalFormatting sqref="E307 G307:I307">
    <cfRule type="expression" dxfId="512" priority="507" stopIfTrue="1">
      <formula>IF(#REF!-INT(#REF!)&gt;0,TRUE,FALSE)</formula>
    </cfRule>
  </conditionalFormatting>
  <conditionalFormatting sqref="E308 H308:I308">
    <cfRule type="expression" dxfId="511" priority="508" stopIfTrue="1">
      <formula>IF($B300-INT($B300)&gt;0,TRUE,FALSE)</formula>
    </cfRule>
  </conditionalFormatting>
  <conditionalFormatting sqref="E309:E311 H309:I311">
    <cfRule type="expression" dxfId="510" priority="505" stopIfTrue="1">
      <formula>IF($B303-INT($B303)&gt;0,TRUE,FALSE)</formula>
    </cfRule>
  </conditionalFormatting>
  <conditionalFormatting sqref="E312 H312:I312">
    <cfRule type="expression" dxfId="509" priority="504" stopIfTrue="1">
      <formula>IF(#REF!-INT(#REF!)&gt;0,TRUE,FALSE)</formula>
    </cfRule>
  </conditionalFormatting>
  <conditionalFormatting sqref="E313:E317 H313:I317">
    <cfRule type="expression" dxfId="508" priority="509" stopIfTrue="1">
      <formula>IF($B306-INT($B306)&gt;0,TRUE,FALSE)</formula>
    </cfRule>
  </conditionalFormatting>
  <conditionalFormatting sqref="E318 G318:I318">
    <cfRule type="expression" dxfId="507" priority="498" stopIfTrue="1">
      <formula>IF(#REF!-INT(#REF!)&gt;0,TRUE,FALSE)</formula>
    </cfRule>
  </conditionalFormatting>
  <conditionalFormatting sqref="E319 H319:I319">
    <cfRule type="expression" dxfId="506" priority="499" stopIfTrue="1">
      <formula>IF($B311-INT($B311)&gt;0,TRUE,FALSE)</formula>
    </cfRule>
  </conditionalFormatting>
  <conditionalFormatting sqref="E320:E322 H320:I322">
    <cfRule type="expression" dxfId="505" priority="496" stopIfTrue="1">
      <formula>IF($B314-INT($B314)&gt;0,TRUE,FALSE)</formula>
    </cfRule>
  </conditionalFormatting>
  <conditionalFormatting sqref="E323 H323:I323">
    <cfRule type="expression" dxfId="504" priority="495" stopIfTrue="1">
      <formula>IF(#REF!-INT(#REF!)&gt;0,TRUE,FALSE)</formula>
    </cfRule>
  </conditionalFormatting>
  <conditionalFormatting sqref="E324:E328 H324:I328">
    <cfRule type="expression" dxfId="503" priority="500" stopIfTrue="1">
      <formula>IF($B317-INT($B317)&gt;0,TRUE,FALSE)</formula>
    </cfRule>
  </conditionalFormatting>
  <conditionalFormatting sqref="E329 G329:I329">
    <cfRule type="expression" dxfId="502" priority="489" stopIfTrue="1">
      <formula>IF(#REF!-INT(#REF!)&gt;0,TRUE,FALSE)</formula>
    </cfRule>
  </conditionalFormatting>
  <conditionalFormatting sqref="E330 H330:I330">
    <cfRule type="expression" dxfId="501" priority="490" stopIfTrue="1">
      <formula>IF($B322-INT($B322)&gt;0,TRUE,FALSE)</formula>
    </cfRule>
  </conditionalFormatting>
  <conditionalFormatting sqref="E331:E333 H331:I333">
    <cfRule type="expression" dxfId="500" priority="487" stopIfTrue="1">
      <formula>IF($B325-INT($B325)&gt;0,TRUE,FALSE)</formula>
    </cfRule>
  </conditionalFormatting>
  <conditionalFormatting sqref="E334 H334:I334">
    <cfRule type="expression" dxfId="499" priority="486" stopIfTrue="1">
      <formula>IF(#REF!-INT(#REF!)&gt;0,TRUE,FALSE)</formula>
    </cfRule>
  </conditionalFormatting>
  <conditionalFormatting sqref="E335:E339 H335:I339">
    <cfRule type="expression" dxfId="498" priority="491" stopIfTrue="1">
      <formula>IF($B328-INT($B328)&gt;0,TRUE,FALSE)</formula>
    </cfRule>
  </conditionalFormatting>
  <conditionalFormatting sqref="E340 G340:I340">
    <cfRule type="expression" dxfId="497" priority="480" stopIfTrue="1">
      <formula>IF(#REF!-INT(#REF!)&gt;0,TRUE,FALSE)</formula>
    </cfRule>
  </conditionalFormatting>
  <conditionalFormatting sqref="E341 H341:I341">
    <cfRule type="expression" dxfId="496" priority="481" stopIfTrue="1">
      <formula>IF($B333-INT($B333)&gt;0,TRUE,FALSE)</formula>
    </cfRule>
  </conditionalFormatting>
  <conditionalFormatting sqref="E342:E344 H342:I344">
    <cfRule type="expression" dxfId="495" priority="478" stopIfTrue="1">
      <formula>IF($B336-INT($B336)&gt;0,TRUE,FALSE)</formula>
    </cfRule>
  </conditionalFormatting>
  <conditionalFormatting sqref="E345 H345:I345">
    <cfRule type="expression" dxfId="494" priority="477" stopIfTrue="1">
      <formula>IF(#REF!-INT(#REF!)&gt;0,TRUE,FALSE)</formula>
    </cfRule>
  </conditionalFormatting>
  <conditionalFormatting sqref="E346:E350 H346:I350">
    <cfRule type="expression" dxfId="493" priority="482" stopIfTrue="1">
      <formula>IF($B339-INT($B339)&gt;0,TRUE,FALSE)</formula>
    </cfRule>
  </conditionalFormatting>
  <conditionalFormatting sqref="E351 G351:I351">
    <cfRule type="expression" dxfId="492" priority="471" stopIfTrue="1">
      <formula>IF(#REF!-INT(#REF!)&gt;0,TRUE,FALSE)</formula>
    </cfRule>
  </conditionalFormatting>
  <conditionalFormatting sqref="E352 H352:I352">
    <cfRule type="expression" dxfId="491" priority="472" stopIfTrue="1">
      <formula>IF($B344-INT($B344)&gt;0,TRUE,FALSE)</formula>
    </cfRule>
  </conditionalFormatting>
  <conditionalFormatting sqref="E353:E355 H353:I355">
    <cfRule type="expression" dxfId="490" priority="469" stopIfTrue="1">
      <formula>IF($B347-INT($B347)&gt;0,TRUE,FALSE)</formula>
    </cfRule>
  </conditionalFormatting>
  <conditionalFormatting sqref="E356 H356:I356">
    <cfRule type="expression" dxfId="489" priority="468" stopIfTrue="1">
      <formula>IF(#REF!-INT(#REF!)&gt;0,TRUE,FALSE)</formula>
    </cfRule>
  </conditionalFormatting>
  <conditionalFormatting sqref="E357:E361 H357:I361">
    <cfRule type="expression" dxfId="488" priority="473" stopIfTrue="1">
      <formula>IF($B350-INT($B350)&gt;0,TRUE,FALSE)</formula>
    </cfRule>
  </conditionalFormatting>
  <conditionalFormatting sqref="E362 G362:I362">
    <cfRule type="expression" dxfId="487" priority="462" stopIfTrue="1">
      <formula>IF(#REF!-INT(#REF!)&gt;0,TRUE,FALSE)</formula>
    </cfRule>
  </conditionalFormatting>
  <conditionalFormatting sqref="E363 H363:I363">
    <cfRule type="expression" dxfId="486" priority="463" stopIfTrue="1">
      <formula>IF($B355-INT($B355)&gt;0,TRUE,FALSE)</formula>
    </cfRule>
  </conditionalFormatting>
  <conditionalFormatting sqref="E364:E366 H364:I366">
    <cfRule type="expression" dxfId="485" priority="460" stopIfTrue="1">
      <formula>IF($B358-INT($B358)&gt;0,TRUE,FALSE)</formula>
    </cfRule>
  </conditionalFormatting>
  <conditionalFormatting sqref="E367 H367:I367">
    <cfRule type="expression" dxfId="484" priority="459" stopIfTrue="1">
      <formula>IF(#REF!-INT(#REF!)&gt;0,TRUE,FALSE)</formula>
    </cfRule>
  </conditionalFormatting>
  <conditionalFormatting sqref="E368:E372 H368:I372">
    <cfRule type="expression" dxfId="483" priority="464" stopIfTrue="1">
      <formula>IF($B361-INT($B361)&gt;0,TRUE,FALSE)</formula>
    </cfRule>
  </conditionalFormatting>
  <conditionalFormatting sqref="E373 G373:I373">
    <cfRule type="expression" dxfId="482" priority="453" stopIfTrue="1">
      <formula>IF(#REF!-INT(#REF!)&gt;0,TRUE,FALSE)</formula>
    </cfRule>
  </conditionalFormatting>
  <conditionalFormatting sqref="E374 H374:I374">
    <cfRule type="expression" dxfId="481" priority="454" stopIfTrue="1">
      <formula>IF($B366-INT($B366)&gt;0,TRUE,FALSE)</formula>
    </cfRule>
  </conditionalFormatting>
  <conditionalFormatting sqref="E375:E377 H375:I377">
    <cfRule type="expression" dxfId="480" priority="451" stopIfTrue="1">
      <formula>IF($B369-INT($B369)&gt;0,TRUE,FALSE)</formula>
    </cfRule>
  </conditionalFormatting>
  <conditionalFormatting sqref="E378 H378:I378">
    <cfRule type="expression" dxfId="479" priority="450" stopIfTrue="1">
      <formula>IF(#REF!-INT(#REF!)&gt;0,TRUE,FALSE)</formula>
    </cfRule>
  </conditionalFormatting>
  <conditionalFormatting sqref="E379:E383 H379:I383">
    <cfRule type="expression" dxfId="478" priority="455" stopIfTrue="1">
      <formula>IF($B372-INT($B372)&gt;0,TRUE,FALSE)</formula>
    </cfRule>
  </conditionalFormatting>
  <conditionalFormatting sqref="E384 G384:I384">
    <cfRule type="expression" dxfId="477" priority="444" stopIfTrue="1">
      <formula>IF(#REF!-INT(#REF!)&gt;0,TRUE,FALSE)</formula>
    </cfRule>
  </conditionalFormatting>
  <conditionalFormatting sqref="E385 H385:I385">
    <cfRule type="expression" dxfId="476" priority="445" stopIfTrue="1">
      <formula>IF($B377-INT($B377)&gt;0,TRUE,FALSE)</formula>
    </cfRule>
  </conditionalFormatting>
  <conditionalFormatting sqref="E386:E388 H386:I388">
    <cfRule type="expression" dxfId="475" priority="442" stopIfTrue="1">
      <formula>IF($B380-INT($B380)&gt;0,TRUE,FALSE)</formula>
    </cfRule>
  </conditionalFormatting>
  <conditionalFormatting sqref="E389 H389:I389">
    <cfRule type="expression" dxfId="474" priority="441" stopIfTrue="1">
      <formula>IF(#REF!-INT(#REF!)&gt;0,TRUE,FALSE)</formula>
    </cfRule>
  </conditionalFormatting>
  <conditionalFormatting sqref="E390:E394 H390:I394">
    <cfRule type="expression" dxfId="473" priority="446" stopIfTrue="1">
      <formula>IF($B383-INT($B383)&gt;0,TRUE,FALSE)</formula>
    </cfRule>
  </conditionalFormatting>
  <conditionalFormatting sqref="E395 G395:I395">
    <cfRule type="expression" dxfId="472" priority="435" stopIfTrue="1">
      <formula>IF(#REF!-INT(#REF!)&gt;0,TRUE,FALSE)</formula>
    </cfRule>
  </conditionalFormatting>
  <conditionalFormatting sqref="E396 H396:I396">
    <cfRule type="expression" dxfId="471" priority="436" stopIfTrue="1">
      <formula>IF($B388-INT($B388)&gt;0,TRUE,FALSE)</formula>
    </cfRule>
  </conditionalFormatting>
  <conditionalFormatting sqref="E397:E399 H397:I399">
    <cfRule type="expression" dxfId="470" priority="433" stopIfTrue="1">
      <formula>IF($B391-INT($B391)&gt;0,TRUE,FALSE)</formula>
    </cfRule>
  </conditionalFormatting>
  <conditionalFormatting sqref="E400 H400:I400">
    <cfRule type="expression" dxfId="469" priority="432" stopIfTrue="1">
      <formula>IF(#REF!-INT(#REF!)&gt;0,TRUE,FALSE)</formula>
    </cfRule>
  </conditionalFormatting>
  <conditionalFormatting sqref="E401:E405 H401:I405">
    <cfRule type="expression" dxfId="468" priority="437" stopIfTrue="1">
      <formula>IF($B394-INT($B394)&gt;0,TRUE,FALSE)</formula>
    </cfRule>
  </conditionalFormatting>
  <conditionalFormatting sqref="E406 G406:I406">
    <cfRule type="expression" dxfId="467" priority="426" stopIfTrue="1">
      <formula>IF(#REF!-INT(#REF!)&gt;0,TRUE,FALSE)</formula>
    </cfRule>
  </conditionalFormatting>
  <conditionalFormatting sqref="E407 H407:I407">
    <cfRule type="expression" dxfId="466" priority="427" stopIfTrue="1">
      <formula>IF($B399-INT($B399)&gt;0,TRUE,FALSE)</formula>
    </cfRule>
  </conditionalFormatting>
  <conditionalFormatting sqref="E408:E410 H408:I410">
    <cfRule type="expression" dxfId="465" priority="424" stopIfTrue="1">
      <formula>IF($B402-INT($B402)&gt;0,TRUE,FALSE)</formula>
    </cfRule>
  </conditionalFormatting>
  <conditionalFormatting sqref="E411 H411:I411">
    <cfRule type="expression" dxfId="464" priority="423" stopIfTrue="1">
      <formula>IF(#REF!-INT(#REF!)&gt;0,TRUE,FALSE)</formula>
    </cfRule>
  </conditionalFormatting>
  <conditionalFormatting sqref="E412:E416 H412:I416">
    <cfRule type="expression" dxfId="463" priority="428" stopIfTrue="1">
      <formula>IF($B405-INT($B405)&gt;0,TRUE,FALSE)</formula>
    </cfRule>
  </conditionalFormatting>
  <conditionalFormatting sqref="E417 G417:I417">
    <cfRule type="expression" dxfId="462" priority="417" stopIfTrue="1">
      <formula>IF(#REF!-INT(#REF!)&gt;0,TRUE,FALSE)</formula>
    </cfRule>
  </conditionalFormatting>
  <conditionalFormatting sqref="E418 H418:I418">
    <cfRule type="expression" dxfId="461" priority="418" stopIfTrue="1">
      <formula>IF($B410-INT($B410)&gt;0,TRUE,FALSE)</formula>
    </cfRule>
  </conditionalFormatting>
  <conditionalFormatting sqref="E419:E421 H419:I421">
    <cfRule type="expression" dxfId="460" priority="415" stopIfTrue="1">
      <formula>IF($B413-INT($B413)&gt;0,TRUE,FALSE)</formula>
    </cfRule>
  </conditionalFormatting>
  <conditionalFormatting sqref="E422 H422:I422">
    <cfRule type="expression" dxfId="459" priority="414" stopIfTrue="1">
      <formula>IF(#REF!-INT(#REF!)&gt;0,TRUE,FALSE)</formula>
    </cfRule>
  </conditionalFormatting>
  <conditionalFormatting sqref="E423:E427 H423:I427">
    <cfRule type="expression" dxfId="458" priority="419" stopIfTrue="1">
      <formula>IF($B416-INT($B416)&gt;0,TRUE,FALSE)</formula>
    </cfRule>
  </conditionalFormatting>
  <conditionalFormatting sqref="E428 G428:I428">
    <cfRule type="expression" dxfId="457" priority="408" stopIfTrue="1">
      <formula>IF(#REF!-INT(#REF!)&gt;0,TRUE,FALSE)</formula>
    </cfRule>
  </conditionalFormatting>
  <conditionalFormatting sqref="E429 H429:I429">
    <cfRule type="expression" dxfId="456" priority="409" stopIfTrue="1">
      <formula>IF($B421-INT($B421)&gt;0,TRUE,FALSE)</formula>
    </cfRule>
  </conditionalFormatting>
  <conditionalFormatting sqref="E430:E432 H430:I432">
    <cfRule type="expression" dxfId="455" priority="406" stopIfTrue="1">
      <formula>IF($B424-INT($B424)&gt;0,TRUE,FALSE)</formula>
    </cfRule>
  </conditionalFormatting>
  <conditionalFormatting sqref="E433 H433:I433">
    <cfRule type="expression" dxfId="454" priority="405" stopIfTrue="1">
      <formula>IF(#REF!-INT(#REF!)&gt;0,TRUE,FALSE)</formula>
    </cfRule>
  </conditionalFormatting>
  <conditionalFormatting sqref="E434:E438 H434:I438">
    <cfRule type="expression" dxfId="453" priority="410" stopIfTrue="1">
      <formula>IF($B427-INT($B427)&gt;0,TRUE,FALSE)</formula>
    </cfRule>
  </conditionalFormatting>
  <conditionalFormatting sqref="E439 G439:I439">
    <cfRule type="expression" dxfId="452" priority="399" stopIfTrue="1">
      <formula>IF(#REF!-INT(#REF!)&gt;0,TRUE,FALSE)</formula>
    </cfRule>
  </conditionalFormatting>
  <conditionalFormatting sqref="E440 H440:I440">
    <cfRule type="expression" dxfId="451" priority="400" stopIfTrue="1">
      <formula>IF($B432-INT($B432)&gt;0,TRUE,FALSE)</formula>
    </cfRule>
  </conditionalFormatting>
  <conditionalFormatting sqref="E441:E443 H441:I443">
    <cfRule type="expression" dxfId="450" priority="397" stopIfTrue="1">
      <formula>IF($B435-INT($B435)&gt;0,TRUE,FALSE)</formula>
    </cfRule>
  </conditionalFormatting>
  <conditionalFormatting sqref="E444 H444:I444">
    <cfRule type="expression" dxfId="449" priority="396" stopIfTrue="1">
      <formula>IF(#REF!-INT(#REF!)&gt;0,TRUE,FALSE)</formula>
    </cfRule>
  </conditionalFormatting>
  <conditionalFormatting sqref="E445:E449 H445:I449">
    <cfRule type="expression" dxfId="448" priority="401" stopIfTrue="1">
      <formula>IF($B438-INT($B438)&gt;0,TRUE,FALSE)</formula>
    </cfRule>
  </conditionalFormatting>
  <conditionalFormatting sqref="E450 G450:I450">
    <cfRule type="expression" dxfId="447" priority="390" stopIfTrue="1">
      <formula>IF(#REF!-INT(#REF!)&gt;0,TRUE,FALSE)</formula>
    </cfRule>
  </conditionalFormatting>
  <conditionalFormatting sqref="E451 H451:I451">
    <cfRule type="expression" dxfId="446" priority="391" stopIfTrue="1">
      <formula>IF($B443-INT($B443)&gt;0,TRUE,FALSE)</formula>
    </cfRule>
  </conditionalFormatting>
  <conditionalFormatting sqref="E452:E454 H452:I454">
    <cfRule type="expression" dxfId="445" priority="388" stopIfTrue="1">
      <formula>IF($B446-INT($B446)&gt;0,TRUE,FALSE)</formula>
    </cfRule>
  </conditionalFormatting>
  <conditionalFormatting sqref="E455 H455:I455">
    <cfRule type="expression" dxfId="444" priority="387" stopIfTrue="1">
      <formula>IF(#REF!-INT(#REF!)&gt;0,TRUE,FALSE)</formula>
    </cfRule>
  </conditionalFormatting>
  <conditionalFormatting sqref="E456:E460 H456:I460">
    <cfRule type="expression" dxfId="443" priority="392" stopIfTrue="1">
      <formula>IF($B449-INT($B449)&gt;0,TRUE,FALSE)</formula>
    </cfRule>
  </conditionalFormatting>
  <conditionalFormatting sqref="E461 G461:I461">
    <cfRule type="expression" dxfId="442" priority="381" stopIfTrue="1">
      <formula>IF(#REF!-INT(#REF!)&gt;0,TRUE,FALSE)</formula>
    </cfRule>
  </conditionalFormatting>
  <conditionalFormatting sqref="E462 H462:I462">
    <cfRule type="expression" dxfId="441" priority="382" stopIfTrue="1">
      <formula>IF($B454-INT($B454)&gt;0,TRUE,FALSE)</formula>
    </cfRule>
  </conditionalFormatting>
  <conditionalFormatting sqref="E463:E465 H463:I465">
    <cfRule type="expression" dxfId="440" priority="379" stopIfTrue="1">
      <formula>IF($B457-INT($B457)&gt;0,TRUE,FALSE)</formula>
    </cfRule>
  </conditionalFormatting>
  <conditionalFormatting sqref="E466 H466:I466">
    <cfRule type="expression" dxfId="439" priority="378" stopIfTrue="1">
      <formula>IF(#REF!-INT(#REF!)&gt;0,TRUE,FALSE)</formula>
    </cfRule>
  </conditionalFormatting>
  <conditionalFormatting sqref="E467:E471 H467:I471">
    <cfRule type="expression" dxfId="438" priority="383" stopIfTrue="1">
      <formula>IF($B460-INT($B460)&gt;0,TRUE,FALSE)</formula>
    </cfRule>
  </conditionalFormatting>
  <conditionalFormatting sqref="E472 G472:I472">
    <cfRule type="expression" dxfId="437" priority="372" stopIfTrue="1">
      <formula>IF(#REF!-INT(#REF!)&gt;0,TRUE,FALSE)</formula>
    </cfRule>
  </conditionalFormatting>
  <conditionalFormatting sqref="E473 H473:I473">
    <cfRule type="expression" dxfId="436" priority="373" stopIfTrue="1">
      <formula>IF($B465-INT($B465)&gt;0,TRUE,FALSE)</formula>
    </cfRule>
  </conditionalFormatting>
  <conditionalFormatting sqref="E474:E476 H474:I476">
    <cfRule type="expression" dxfId="435" priority="370" stopIfTrue="1">
      <formula>IF($B468-INT($B468)&gt;0,TRUE,FALSE)</formula>
    </cfRule>
  </conditionalFormatting>
  <conditionalFormatting sqref="E477 H477:I477">
    <cfRule type="expression" dxfId="434" priority="369" stopIfTrue="1">
      <formula>IF(#REF!-INT(#REF!)&gt;0,TRUE,FALSE)</formula>
    </cfRule>
  </conditionalFormatting>
  <conditionalFormatting sqref="E478:E482 H478:I482">
    <cfRule type="expression" dxfId="433" priority="374" stopIfTrue="1">
      <formula>IF($B471-INT($B471)&gt;0,TRUE,FALSE)</formula>
    </cfRule>
  </conditionalFormatting>
  <conditionalFormatting sqref="E483 G483:I483">
    <cfRule type="expression" dxfId="432" priority="363" stopIfTrue="1">
      <formula>IF(#REF!-INT(#REF!)&gt;0,TRUE,FALSE)</formula>
    </cfRule>
  </conditionalFormatting>
  <conditionalFormatting sqref="E484 H484:I484">
    <cfRule type="expression" dxfId="431" priority="364" stopIfTrue="1">
      <formula>IF($B476-INT($B476)&gt;0,TRUE,FALSE)</formula>
    </cfRule>
  </conditionalFormatting>
  <conditionalFormatting sqref="E485:E487 H485:I487">
    <cfRule type="expression" dxfId="430" priority="361" stopIfTrue="1">
      <formula>IF($B479-INT($B479)&gt;0,TRUE,FALSE)</formula>
    </cfRule>
  </conditionalFormatting>
  <conditionalFormatting sqref="E488 H488:I488">
    <cfRule type="expression" dxfId="429" priority="360" stopIfTrue="1">
      <formula>IF(#REF!-INT(#REF!)&gt;0,TRUE,FALSE)</formula>
    </cfRule>
  </conditionalFormatting>
  <conditionalFormatting sqref="E489:E493 H489:I493">
    <cfRule type="expression" dxfId="428" priority="365" stopIfTrue="1">
      <formula>IF($B482-INT($B482)&gt;0,TRUE,FALSE)</formula>
    </cfRule>
  </conditionalFormatting>
  <conditionalFormatting sqref="E494 G494:I494">
    <cfRule type="expression" dxfId="427" priority="354" stopIfTrue="1">
      <formula>IF(#REF!-INT(#REF!)&gt;0,TRUE,FALSE)</formula>
    </cfRule>
  </conditionalFormatting>
  <conditionalFormatting sqref="E495 H495:I495">
    <cfRule type="expression" dxfId="426" priority="355" stopIfTrue="1">
      <formula>IF($B487-INT($B487)&gt;0,TRUE,FALSE)</formula>
    </cfRule>
  </conditionalFormatting>
  <conditionalFormatting sqref="E496:E498 H496:I498">
    <cfRule type="expression" dxfId="425" priority="352" stopIfTrue="1">
      <formula>IF($B490-INT($B490)&gt;0,TRUE,FALSE)</formula>
    </cfRule>
  </conditionalFormatting>
  <conditionalFormatting sqref="E499 H499:I499">
    <cfRule type="expression" dxfId="424" priority="351" stopIfTrue="1">
      <formula>IF(#REF!-INT(#REF!)&gt;0,TRUE,FALSE)</formula>
    </cfRule>
  </conditionalFormatting>
  <conditionalFormatting sqref="E500:E504 H500:I504">
    <cfRule type="expression" dxfId="423" priority="356" stopIfTrue="1">
      <formula>IF($B493-INT($B493)&gt;0,TRUE,FALSE)</formula>
    </cfRule>
  </conditionalFormatting>
  <conditionalFormatting sqref="E505 G505:I505">
    <cfRule type="expression" dxfId="422" priority="345" stopIfTrue="1">
      <formula>IF(#REF!-INT(#REF!)&gt;0,TRUE,FALSE)</formula>
    </cfRule>
  </conditionalFormatting>
  <conditionalFormatting sqref="E506 H506:I506">
    <cfRule type="expression" dxfId="421" priority="346" stopIfTrue="1">
      <formula>IF($B498-INT($B498)&gt;0,TRUE,FALSE)</formula>
    </cfRule>
  </conditionalFormatting>
  <conditionalFormatting sqref="E507:E509 H507:I509">
    <cfRule type="expression" dxfId="420" priority="343" stopIfTrue="1">
      <formula>IF($B501-INT($B501)&gt;0,TRUE,FALSE)</formula>
    </cfRule>
  </conditionalFormatting>
  <conditionalFormatting sqref="E510 H510:I510">
    <cfRule type="expression" dxfId="419" priority="342" stopIfTrue="1">
      <formula>IF(#REF!-INT(#REF!)&gt;0,TRUE,FALSE)</formula>
    </cfRule>
  </conditionalFormatting>
  <conditionalFormatting sqref="E511:E515 H511:I515">
    <cfRule type="expression" dxfId="418" priority="347" stopIfTrue="1">
      <formula>IF($B504-INT($B504)&gt;0,TRUE,FALSE)</formula>
    </cfRule>
  </conditionalFormatting>
  <conditionalFormatting sqref="E516 G516:I516">
    <cfRule type="expression" dxfId="417" priority="336" stopIfTrue="1">
      <formula>IF(#REF!-INT(#REF!)&gt;0,TRUE,FALSE)</formula>
    </cfRule>
  </conditionalFormatting>
  <conditionalFormatting sqref="E517 H517:I517">
    <cfRule type="expression" dxfId="416" priority="337" stopIfTrue="1">
      <formula>IF($B509-INT($B509)&gt;0,TRUE,FALSE)</formula>
    </cfRule>
  </conditionalFormatting>
  <conditionalFormatting sqref="E518:E520 H518:I520">
    <cfRule type="expression" dxfId="415" priority="334" stopIfTrue="1">
      <formula>IF($B512-INT($B512)&gt;0,TRUE,FALSE)</formula>
    </cfRule>
  </conditionalFormatting>
  <conditionalFormatting sqref="E521 H521:I521">
    <cfRule type="expression" dxfId="414" priority="333" stopIfTrue="1">
      <formula>IF(#REF!-INT(#REF!)&gt;0,TRUE,FALSE)</formula>
    </cfRule>
  </conditionalFormatting>
  <conditionalFormatting sqref="E522:E526 H522:I526">
    <cfRule type="expression" dxfId="413" priority="338" stopIfTrue="1">
      <formula>IF($B515-INT($B515)&gt;0,TRUE,FALSE)</formula>
    </cfRule>
  </conditionalFormatting>
  <conditionalFormatting sqref="E527 G527:I527">
    <cfRule type="expression" dxfId="412" priority="327" stopIfTrue="1">
      <formula>IF(#REF!-INT(#REF!)&gt;0,TRUE,FALSE)</formula>
    </cfRule>
  </conditionalFormatting>
  <conditionalFormatting sqref="E528 H528:I528">
    <cfRule type="expression" dxfId="411" priority="328" stopIfTrue="1">
      <formula>IF($B520-INT($B520)&gt;0,TRUE,FALSE)</formula>
    </cfRule>
  </conditionalFormatting>
  <conditionalFormatting sqref="E529:E531 H529:I531">
    <cfRule type="expression" dxfId="410" priority="325" stopIfTrue="1">
      <formula>IF($B523-INT($B523)&gt;0,TRUE,FALSE)</formula>
    </cfRule>
  </conditionalFormatting>
  <conditionalFormatting sqref="E532 H532:I532">
    <cfRule type="expression" dxfId="409" priority="324" stopIfTrue="1">
      <formula>IF(#REF!-INT(#REF!)&gt;0,TRUE,FALSE)</formula>
    </cfRule>
  </conditionalFormatting>
  <conditionalFormatting sqref="E533:E537 H533:I537">
    <cfRule type="expression" dxfId="408" priority="329" stopIfTrue="1">
      <formula>IF($B526-INT($B526)&gt;0,TRUE,FALSE)</formula>
    </cfRule>
  </conditionalFormatting>
  <conditionalFormatting sqref="E538 G538:I538">
    <cfRule type="expression" dxfId="407" priority="318" stopIfTrue="1">
      <formula>IF(#REF!-INT(#REF!)&gt;0,TRUE,FALSE)</formula>
    </cfRule>
  </conditionalFormatting>
  <conditionalFormatting sqref="E539 H539:I539">
    <cfRule type="expression" dxfId="406" priority="319" stopIfTrue="1">
      <formula>IF($B531-INT($B531)&gt;0,TRUE,FALSE)</formula>
    </cfRule>
  </conditionalFormatting>
  <conditionalFormatting sqref="E540:E542 H540:I542">
    <cfRule type="expression" dxfId="405" priority="316" stopIfTrue="1">
      <formula>IF($B534-INT($B534)&gt;0,TRUE,FALSE)</formula>
    </cfRule>
  </conditionalFormatting>
  <conditionalFormatting sqref="E543 H543:I543">
    <cfRule type="expression" dxfId="404" priority="315" stopIfTrue="1">
      <formula>IF(#REF!-INT(#REF!)&gt;0,TRUE,FALSE)</formula>
    </cfRule>
  </conditionalFormatting>
  <conditionalFormatting sqref="E544:E548 H544:I548">
    <cfRule type="expression" dxfId="403" priority="320" stopIfTrue="1">
      <formula>IF($B537-INT($B537)&gt;0,TRUE,FALSE)</formula>
    </cfRule>
  </conditionalFormatting>
  <conditionalFormatting sqref="E549 G549:I549">
    <cfRule type="expression" dxfId="402" priority="309" stopIfTrue="1">
      <formula>IF(#REF!-INT(#REF!)&gt;0,TRUE,FALSE)</formula>
    </cfRule>
  </conditionalFormatting>
  <conditionalFormatting sqref="E550 H550:I550">
    <cfRule type="expression" dxfId="401" priority="310" stopIfTrue="1">
      <formula>IF($B542-INT($B542)&gt;0,TRUE,FALSE)</formula>
    </cfRule>
  </conditionalFormatting>
  <conditionalFormatting sqref="E551:E553 H551:I553">
    <cfRule type="expression" dxfId="400" priority="307" stopIfTrue="1">
      <formula>IF($B545-INT($B545)&gt;0,TRUE,FALSE)</formula>
    </cfRule>
  </conditionalFormatting>
  <conditionalFormatting sqref="E554 H554:I554">
    <cfRule type="expression" dxfId="399" priority="306" stopIfTrue="1">
      <formula>IF(#REF!-INT(#REF!)&gt;0,TRUE,FALSE)</formula>
    </cfRule>
  </conditionalFormatting>
  <conditionalFormatting sqref="E555:E559 H555:I559">
    <cfRule type="expression" dxfId="398" priority="311" stopIfTrue="1">
      <formula>IF($B548-INT($B548)&gt;0,TRUE,FALSE)</formula>
    </cfRule>
  </conditionalFormatting>
  <conditionalFormatting sqref="E560 G560:I560">
    <cfRule type="expression" dxfId="397" priority="300" stopIfTrue="1">
      <formula>IF(#REF!-INT(#REF!)&gt;0,TRUE,FALSE)</formula>
    </cfRule>
  </conditionalFormatting>
  <conditionalFormatting sqref="E561 H561:I561">
    <cfRule type="expression" dxfId="396" priority="301" stopIfTrue="1">
      <formula>IF($B553-INT($B553)&gt;0,TRUE,FALSE)</formula>
    </cfRule>
  </conditionalFormatting>
  <conditionalFormatting sqref="E562:E564 H562:I564">
    <cfRule type="expression" dxfId="395" priority="298" stopIfTrue="1">
      <formula>IF($B556-INT($B556)&gt;0,TRUE,FALSE)</formula>
    </cfRule>
  </conditionalFormatting>
  <conditionalFormatting sqref="E565 H565:I565">
    <cfRule type="expression" dxfId="394" priority="297" stopIfTrue="1">
      <formula>IF(#REF!-INT(#REF!)&gt;0,TRUE,FALSE)</formula>
    </cfRule>
  </conditionalFormatting>
  <conditionalFormatting sqref="E566:E570 H566:I570">
    <cfRule type="expression" dxfId="393" priority="302" stopIfTrue="1">
      <formula>IF($B559-INT($B559)&gt;0,TRUE,FALSE)</formula>
    </cfRule>
  </conditionalFormatting>
  <conditionalFormatting sqref="E571 G571:I571">
    <cfRule type="expression" dxfId="392" priority="291" stopIfTrue="1">
      <formula>IF(#REF!-INT(#REF!)&gt;0,TRUE,FALSE)</formula>
    </cfRule>
  </conditionalFormatting>
  <conditionalFormatting sqref="E572 H572:I572">
    <cfRule type="expression" dxfId="391" priority="292" stopIfTrue="1">
      <formula>IF($B564-INT($B564)&gt;0,TRUE,FALSE)</formula>
    </cfRule>
  </conditionalFormatting>
  <conditionalFormatting sqref="E573:E575 H573:I575">
    <cfRule type="expression" dxfId="390" priority="289" stopIfTrue="1">
      <formula>IF($B567-INT($B567)&gt;0,TRUE,FALSE)</formula>
    </cfRule>
  </conditionalFormatting>
  <conditionalFormatting sqref="E576 H576:I576">
    <cfRule type="expression" dxfId="389" priority="288" stopIfTrue="1">
      <formula>IF(#REF!-INT(#REF!)&gt;0,TRUE,FALSE)</formula>
    </cfRule>
  </conditionalFormatting>
  <conditionalFormatting sqref="E577:E581 H577:I581">
    <cfRule type="expression" dxfId="388" priority="293" stopIfTrue="1">
      <formula>IF($B570-INT($B570)&gt;0,TRUE,FALSE)</formula>
    </cfRule>
  </conditionalFormatting>
  <conditionalFormatting sqref="E582 G582:I582">
    <cfRule type="expression" dxfId="387" priority="282" stopIfTrue="1">
      <formula>IF(#REF!-INT(#REF!)&gt;0,TRUE,FALSE)</formula>
    </cfRule>
  </conditionalFormatting>
  <conditionalFormatting sqref="E583 H583:I583">
    <cfRule type="expression" dxfId="386" priority="283" stopIfTrue="1">
      <formula>IF($B575-INT($B575)&gt;0,TRUE,FALSE)</formula>
    </cfRule>
  </conditionalFormatting>
  <conditionalFormatting sqref="E584:E586 H584:I586">
    <cfRule type="expression" dxfId="385" priority="280" stopIfTrue="1">
      <formula>IF($B578-INT($B578)&gt;0,TRUE,FALSE)</formula>
    </cfRule>
  </conditionalFormatting>
  <conditionalFormatting sqref="E587 H587:I587">
    <cfRule type="expression" dxfId="384" priority="279" stopIfTrue="1">
      <formula>IF(#REF!-INT(#REF!)&gt;0,TRUE,FALSE)</formula>
    </cfRule>
  </conditionalFormatting>
  <conditionalFormatting sqref="E588:E592 H588:I592">
    <cfRule type="expression" dxfId="383" priority="284" stopIfTrue="1">
      <formula>IF($B581-INT($B581)&gt;0,TRUE,FALSE)</formula>
    </cfRule>
  </conditionalFormatting>
  <conditionalFormatting sqref="E593 G593:I593">
    <cfRule type="expression" dxfId="382" priority="273" stopIfTrue="1">
      <formula>IF(#REF!-INT(#REF!)&gt;0,TRUE,FALSE)</formula>
    </cfRule>
  </conditionalFormatting>
  <conditionalFormatting sqref="E594 H594:I594">
    <cfRule type="expression" dxfId="381" priority="274" stopIfTrue="1">
      <formula>IF($B586-INT($B586)&gt;0,TRUE,FALSE)</formula>
    </cfRule>
  </conditionalFormatting>
  <conditionalFormatting sqref="E595:E597 H595:I597">
    <cfRule type="expression" dxfId="380" priority="271" stopIfTrue="1">
      <formula>IF($B589-INT($B589)&gt;0,TRUE,FALSE)</formula>
    </cfRule>
  </conditionalFormatting>
  <conditionalFormatting sqref="E598 H598:I598">
    <cfRule type="expression" dxfId="379" priority="270" stopIfTrue="1">
      <formula>IF(#REF!-INT(#REF!)&gt;0,TRUE,FALSE)</formula>
    </cfRule>
  </conditionalFormatting>
  <conditionalFormatting sqref="E599:E603 H599:I603">
    <cfRule type="expression" dxfId="378" priority="275" stopIfTrue="1">
      <formula>IF($B592-INT($B592)&gt;0,TRUE,FALSE)</formula>
    </cfRule>
  </conditionalFormatting>
  <conditionalFormatting sqref="E604 G604:I604">
    <cfRule type="expression" dxfId="377" priority="264" stopIfTrue="1">
      <formula>IF(#REF!-INT(#REF!)&gt;0,TRUE,FALSE)</formula>
    </cfRule>
  </conditionalFormatting>
  <conditionalFormatting sqref="E605 H605:I605">
    <cfRule type="expression" dxfId="376" priority="265" stopIfTrue="1">
      <formula>IF($B597-INT($B597)&gt;0,TRUE,FALSE)</formula>
    </cfRule>
  </conditionalFormatting>
  <conditionalFormatting sqref="E606:E608 H606:I608">
    <cfRule type="expression" dxfId="375" priority="262" stopIfTrue="1">
      <formula>IF($B600-INT($B600)&gt;0,TRUE,FALSE)</formula>
    </cfRule>
  </conditionalFormatting>
  <conditionalFormatting sqref="E609 H609:I609">
    <cfRule type="expression" dxfId="374" priority="261" stopIfTrue="1">
      <formula>IF(#REF!-INT(#REF!)&gt;0,TRUE,FALSE)</formula>
    </cfRule>
  </conditionalFormatting>
  <conditionalFormatting sqref="E610:E614 H610:I614">
    <cfRule type="expression" dxfId="373" priority="266" stopIfTrue="1">
      <formula>IF($B603-INT($B603)&gt;0,TRUE,FALSE)</formula>
    </cfRule>
  </conditionalFormatting>
  <conditionalFormatting sqref="E615 G615:I615">
    <cfRule type="expression" dxfId="372" priority="255" stopIfTrue="1">
      <formula>IF(#REF!-INT(#REF!)&gt;0,TRUE,FALSE)</formula>
    </cfRule>
  </conditionalFormatting>
  <conditionalFormatting sqref="E616 H616:I616">
    <cfRule type="expression" dxfId="371" priority="256" stopIfTrue="1">
      <formula>IF($B608-INT($B608)&gt;0,TRUE,FALSE)</formula>
    </cfRule>
  </conditionalFormatting>
  <conditionalFormatting sqref="E617:E619 H617:I619">
    <cfRule type="expression" dxfId="370" priority="253" stopIfTrue="1">
      <formula>IF($B611-INT($B611)&gt;0,TRUE,FALSE)</formula>
    </cfRule>
  </conditionalFormatting>
  <conditionalFormatting sqref="E620 H620:I620">
    <cfRule type="expression" dxfId="369" priority="252" stopIfTrue="1">
      <formula>IF(#REF!-INT(#REF!)&gt;0,TRUE,FALSE)</formula>
    </cfRule>
  </conditionalFormatting>
  <conditionalFormatting sqref="E621:E625 H621:I625">
    <cfRule type="expression" dxfId="368" priority="257" stopIfTrue="1">
      <formula>IF($B614-INT($B614)&gt;0,TRUE,FALSE)</formula>
    </cfRule>
  </conditionalFormatting>
  <conditionalFormatting sqref="E626 G626:I626">
    <cfRule type="expression" dxfId="367" priority="246" stopIfTrue="1">
      <formula>IF(#REF!-INT(#REF!)&gt;0,TRUE,FALSE)</formula>
    </cfRule>
  </conditionalFormatting>
  <conditionalFormatting sqref="E627 H627:I627">
    <cfRule type="expression" dxfId="366" priority="247" stopIfTrue="1">
      <formula>IF($B619-INT($B619)&gt;0,TRUE,FALSE)</formula>
    </cfRule>
  </conditionalFormatting>
  <conditionalFormatting sqref="E628:E630 H628:I630">
    <cfRule type="expression" dxfId="365" priority="244" stopIfTrue="1">
      <formula>IF($B622-INT($B622)&gt;0,TRUE,FALSE)</formula>
    </cfRule>
  </conditionalFormatting>
  <conditionalFormatting sqref="E631 H631:I631">
    <cfRule type="expression" dxfId="364" priority="243" stopIfTrue="1">
      <formula>IF(#REF!-INT(#REF!)&gt;0,TRUE,FALSE)</formula>
    </cfRule>
  </conditionalFormatting>
  <conditionalFormatting sqref="E632:E636 H632:I636">
    <cfRule type="expression" dxfId="363" priority="248" stopIfTrue="1">
      <formula>IF($B625-INT($B625)&gt;0,TRUE,FALSE)</formula>
    </cfRule>
  </conditionalFormatting>
  <conditionalFormatting sqref="E637 G637:I637">
    <cfRule type="expression" dxfId="362" priority="237" stopIfTrue="1">
      <formula>IF(#REF!-INT(#REF!)&gt;0,TRUE,FALSE)</formula>
    </cfRule>
  </conditionalFormatting>
  <conditionalFormatting sqref="E638 H638:I638">
    <cfRule type="expression" dxfId="361" priority="238" stopIfTrue="1">
      <formula>IF($B630-INT($B630)&gt;0,TRUE,FALSE)</formula>
    </cfRule>
  </conditionalFormatting>
  <conditionalFormatting sqref="E639:E641 H639:I641">
    <cfRule type="expression" dxfId="360" priority="235" stopIfTrue="1">
      <formula>IF($B633-INT($B633)&gt;0,TRUE,FALSE)</formula>
    </cfRule>
  </conditionalFormatting>
  <conditionalFormatting sqref="E642 H642:I642">
    <cfRule type="expression" dxfId="359" priority="234" stopIfTrue="1">
      <formula>IF(#REF!-INT(#REF!)&gt;0,TRUE,FALSE)</formula>
    </cfRule>
  </conditionalFormatting>
  <conditionalFormatting sqref="E643:E647 H643:I647">
    <cfRule type="expression" dxfId="358" priority="239" stopIfTrue="1">
      <formula>IF($B636-INT($B636)&gt;0,TRUE,FALSE)</formula>
    </cfRule>
  </conditionalFormatting>
  <conditionalFormatting sqref="E648 G648:I648">
    <cfRule type="expression" dxfId="357" priority="228" stopIfTrue="1">
      <formula>IF(#REF!-INT(#REF!)&gt;0,TRUE,FALSE)</formula>
    </cfRule>
  </conditionalFormatting>
  <conditionalFormatting sqref="E649 H649:I649">
    <cfRule type="expression" dxfId="356" priority="229" stopIfTrue="1">
      <formula>IF($B641-INT($B641)&gt;0,TRUE,FALSE)</formula>
    </cfRule>
  </conditionalFormatting>
  <conditionalFormatting sqref="E650:E652 H650:I652">
    <cfRule type="expression" dxfId="355" priority="226" stopIfTrue="1">
      <formula>IF($B644-INT($B644)&gt;0,TRUE,FALSE)</formula>
    </cfRule>
  </conditionalFormatting>
  <conditionalFormatting sqref="E653 H653:I653">
    <cfRule type="expression" dxfId="354" priority="225" stopIfTrue="1">
      <formula>IF(#REF!-INT(#REF!)&gt;0,TRUE,FALSE)</formula>
    </cfRule>
  </conditionalFormatting>
  <conditionalFormatting sqref="E654:E658 H654:I658">
    <cfRule type="expression" dxfId="353" priority="230" stopIfTrue="1">
      <formula>IF($B647-INT($B647)&gt;0,TRUE,FALSE)</formula>
    </cfRule>
  </conditionalFormatting>
  <conditionalFormatting sqref="E659 G659:I659">
    <cfRule type="expression" dxfId="352" priority="219" stopIfTrue="1">
      <formula>IF(#REF!-INT(#REF!)&gt;0,TRUE,FALSE)</formula>
    </cfRule>
  </conditionalFormatting>
  <conditionalFormatting sqref="E660 H660:I660">
    <cfRule type="expression" dxfId="351" priority="220" stopIfTrue="1">
      <formula>IF($B652-INT($B652)&gt;0,TRUE,FALSE)</formula>
    </cfRule>
  </conditionalFormatting>
  <conditionalFormatting sqref="E661:E663 H661:I663">
    <cfRule type="expression" dxfId="350" priority="217" stopIfTrue="1">
      <formula>IF($B655-INT($B655)&gt;0,TRUE,FALSE)</formula>
    </cfRule>
  </conditionalFormatting>
  <conditionalFormatting sqref="E664 H664:I664">
    <cfRule type="expression" dxfId="349" priority="216" stopIfTrue="1">
      <formula>IF(#REF!-INT(#REF!)&gt;0,TRUE,FALSE)</formula>
    </cfRule>
  </conditionalFormatting>
  <conditionalFormatting sqref="E665:E669 H665:I669">
    <cfRule type="expression" dxfId="348" priority="221" stopIfTrue="1">
      <formula>IF($B658-INT($B658)&gt;0,TRUE,FALSE)</formula>
    </cfRule>
  </conditionalFormatting>
  <conditionalFormatting sqref="E670 G670:I670">
    <cfRule type="expression" dxfId="347" priority="210" stopIfTrue="1">
      <formula>IF(#REF!-INT(#REF!)&gt;0,TRUE,FALSE)</formula>
    </cfRule>
  </conditionalFormatting>
  <conditionalFormatting sqref="E671 H671:I671">
    <cfRule type="expression" dxfId="346" priority="211" stopIfTrue="1">
      <formula>IF($B663-INT($B663)&gt;0,TRUE,FALSE)</formula>
    </cfRule>
  </conditionalFormatting>
  <conditionalFormatting sqref="E672:E674 H672:I674">
    <cfRule type="expression" dxfId="345" priority="208" stopIfTrue="1">
      <formula>IF($B666-INT($B666)&gt;0,TRUE,FALSE)</formula>
    </cfRule>
  </conditionalFormatting>
  <conditionalFormatting sqref="E675 H675:I675">
    <cfRule type="expression" dxfId="344" priority="207" stopIfTrue="1">
      <formula>IF(#REF!-INT(#REF!)&gt;0,TRUE,FALSE)</formula>
    </cfRule>
  </conditionalFormatting>
  <conditionalFormatting sqref="E676:E680 H676:I680">
    <cfRule type="expression" dxfId="343" priority="212" stopIfTrue="1">
      <formula>IF($B669-INT($B669)&gt;0,TRUE,FALSE)</formula>
    </cfRule>
  </conditionalFormatting>
  <conditionalFormatting sqref="E681 G681:I681">
    <cfRule type="expression" dxfId="342" priority="201" stopIfTrue="1">
      <formula>IF(#REF!-INT(#REF!)&gt;0,TRUE,FALSE)</formula>
    </cfRule>
  </conditionalFormatting>
  <conditionalFormatting sqref="E682 H682:I682">
    <cfRule type="expression" dxfId="341" priority="202" stopIfTrue="1">
      <formula>IF($B674-INT($B674)&gt;0,TRUE,FALSE)</formula>
    </cfRule>
  </conditionalFormatting>
  <conditionalFormatting sqref="E683:E685 H683:I685">
    <cfRule type="expression" dxfId="340" priority="199" stopIfTrue="1">
      <formula>IF($B677-INT($B677)&gt;0,TRUE,FALSE)</formula>
    </cfRule>
  </conditionalFormatting>
  <conditionalFormatting sqref="E686 H686:I686">
    <cfRule type="expression" dxfId="339" priority="198" stopIfTrue="1">
      <formula>IF(#REF!-INT(#REF!)&gt;0,TRUE,FALSE)</formula>
    </cfRule>
  </conditionalFormatting>
  <conditionalFormatting sqref="E687:E691 H687:I691">
    <cfRule type="expression" dxfId="338" priority="203" stopIfTrue="1">
      <formula>IF($B680-INT($B680)&gt;0,TRUE,FALSE)</formula>
    </cfRule>
  </conditionalFormatting>
  <conditionalFormatting sqref="E692 G692:I692">
    <cfRule type="expression" dxfId="337" priority="192" stopIfTrue="1">
      <formula>IF(#REF!-INT(#REF!)&gt;0,TRUE,FALSE)</formula>
    </cfRule>
  </conditionalFormatting>
  <conditionalFormatting sqref="E693 H693:I693">
    <cfRule type="expression" dxfId="336" priority="193" stopIfTrue="1">
      <formula>IF($B685-INT($B685)&gt;0,TRUE,FALSE)</formula>
    </cfRule>
  </conditionalFormatting>
  <conditionalFormatting sqref="E694:E696 H694:I696">
    <cfRule type="expression" dxfId="335" priority="190" stopIfTrue="1">
      <formula>IF($B688-INT($B688)&gt;0,TRUE,FALSE)</formula>
    </cfRule>
  </conditionalFormatting>
  <conditionalFormatting sqref="E697 H697:I697">
    <cfRule type="expression" dxfId="334" priority="189" stopIfTrue="1">
      <formula>IF(#REF!-INT(#REF!)&gt;0,TRUE,FALSE)</formula>
    </cfRule>
  </conditionalFormatting>
  <conditionalFormatting sqref="E698:E702 H698:I702">
    <cfRule type="expression" dxfId="333" priority="194" stopIfTrue="1">
      <formula>IF($B691-INT($B691)&gt;0,TRUE,FALSE)</formula>
    </cfRule>
  </conditionalFormatting>
  <conditionalFormatting sqref="E703 G703:I703">
    <cfRule type="expression" dxfId="332" priority="183" stopIfTrue="1">
      <formula>IF(#REF!-INT(#REF!)&gt;0,TRUE,FALSE)</formula>
    </cfRule>
  </conditionalFormatting>
  <conditionalFormatting sqref="E704 H704:I704">
    <cfRule type="expression" dxfId="331" priority="184" stopIfTrue="1">
      <formula>IF($B696-INT($B696)&gt;0,TRUE,FALSE)</formula>
    </cfRule>
  </conditionalFormatting>
  <conditionalFormatting sqref="E705:E707 H705:I707">
    <cfRule type="expression" dxfId="330" priority="181" stopIfTrue="1">
      <formula>IF($B699-INT($B699)&gt;0,TRUE,FALSE)</formula>
    </cfRule>
  </conditionalFormatting>
  <conditionalFormatting sqref="E708 H708:I708">
    <cfRule type="expression" dxfId="329" priority="180" stopIfTrue="1">
      <formula>IF(#REF!-INT(#REF!)&gt;0,TRUE,FALSE)</formula>
    </cfRule>
  </conditionalFormatting>
  <conditionalFormatting sqref="E709:E713 H709:I713">
    <cfRule type="expression" dxfId="328" priority="185" stopIfTrue="1">
      <formula>IF($B702-INT($B702)&gt;0,TRUE,FALSE)</formula>
    </cfRule>
  </conditionalFormatting>
  <conditionalFormatting sqref="E714 G714:I714">
    <cfRule type="expression" dxfId="327" priority="174" stopIfTrue="1">
      <formula>IF(#REF!-INT(#REF!)&gt;0,TRUE,FALSE)</formula>
    </cfRule>
  </conditionalFormatting>
  <conditionalFormatting sqref="E715 H715:I715">
    <cfRule type="expression" dxfId="326" priority="175" stopIfTrue="1">
      <formula>IF($B707-INT($B707)&gt;0,TRUE,FALSE)</formula>
    </cfRule>
  </conditionalFormatting>
  <conditionalFormatting sqref="E716:E718 H716:I718">
    <cfRule type="expression" dxfId="325" priority="172" stopIfTrue="1">
      <formula>IF($B710-INT($B710)&gt;0,TRUE,FALSE)</formula>
    </cfRule>
  </conditionalFormatting>
  <conditionalFormatting sqref="E719 H719:I719">
    <cfRule type="expression" dxfId="324" priority="171" stopIfTrue="1">
      <formula>IF(#REF!-INT(#REF!)&gt;0,TRUE,FALSE)</formula>
    </cfRule>
  </conditionalFormatting>
  <conditionalFormatting sqref="E720:E724 H720:I724">
    <cfRule type="expression" dxfId="323" priority="176" stopIfTrue="1">
      <formula>IF($B713-INT($B713)&gt;0,TRUE,FALSE)</formula>
    </cfRule>
  </conditionalFormatting>
  <conditionalFormatting sqref="E725 G725:I725">
    <cfRule type="expression" dxfId="322" priority="165" stopIfTrue="1">
      <formula>IF(#REF!-INT(#REF!)&gt;0,TRUE,FALSE)</formula>
    </cfRule>
  </conditionalFormatting>
  <conditionalFormatting sqref="E726 H726:I726">
    <cfRule type="expression" dxfId="321" priority="166" stopIfTrue="1">
      <formula>IF($B718-INT($B718)&gt;0,TRUE,FALSE)</formula>
    </cfRule>
  </conditionalFormatting>
  <conditionalFormatting sqref="E727:E729 H727:I729">
    <cfRule type="expression" dxfId="320" priority="163" stopIfTrue="1">
      <formula>IF($B721-INT($B721)&gt;0,TRUE,FALSE)</formula>
    </cfRule>
  </conditionalFormatting>
  <conditionalFormatting sqref="E730 H730:I730">
    <cfRule type="expression" dxfId="319" priority="162" stopIfTrue="1">
      <formula>IF(#REF!-INT(#REF!)&gt;0,TRUE,FALSE)</formula>
    </cfRule>
  </conditionalFormatting>
  <conditionalFormatting sqref="E731:E735 H731:I735">
    <cfRule type="expression" dxfId="318" priority="167" stopIfTrue="1">
      <formula>IF($B724-INT($B724)&gt;0,TRUE,FALSE)</formula>
    </cfRule>
  </conditionalFormatting>
  <conditionalFormatting sqref="E736 G736:I736">
    <cfRule type="expression" dxfId="317" priority="156" stopIfTrue="1">
      <formula>IF(#REF!-INT(#REF!)&gt;0,TRUE,FALSE)</formula>
    </cfRule>
  </conditionalFormatting>
  <conditionalFormatting sqref="E737 H737:I737">
    <cfRule type="expression" dxfId="316" priority="157" stopIfTrue="1">
      <formula>IF($B729-INT($B729)&gt;0,TRUE,FALSE)</formula>
    </cfRule>
  </conditionalFormatting>
  <conditionalFormatting sqref="E738:E740 H738:I740">
    <cfRule type="expression" dxfId="315" priority="154" stopIfTrue="1">
      <formula>IF($B732-INT($B732)&gt;0,TRUE,FALSE)</formula>
    </cfRule>
  </conditionalFormatting>
  <conditionalFormatting sqref="E741 H741:I741">
    <cfRule type="expression" dxfId="314" priority="153" stopIfTrue="1">
      <formula>IF(#REF!-INT(#REF!)&gt;0,TRUE,FALSE)</formula>
    </cfRule>
  </conditionalFormatting>
  <conditionalFormatting sqref="E742:E746 H742:I746">
    <cfRule type="expression" dxfId="313" priority="158" stopIfTrue="1">
      <formula>IF($B735-INT($B735)&gt;0,TRUE,FALSE)</formula>
    </cfRule>
  </conditionalFormatting>
  <conditionalFormatting sqref="E35:F41">
    <cfRule type="expression" dxfId="312" priority="117" stopIfTrue="1">
      <formula>IF(#REF!-INT(#REF!)&gt;0,TRUE,FALSE)</formula>
    </cfRule>
  </conditionalFormatting>
  <conditionalFormatting sqref="E42:F42">
    <cfRule type="expression" dxfId="311" priority="143" stopIfTrue="1">
      <formula>IF(#REF!-INT(#REF!)&gt;0,TRUE,FALSE)</formula>
    </cfRule>
  </conditionalFormatting>
  <conditionalFormatting sqref="E50:F50">
    <cfRule type="expression" dxfId="310" priority="115" stopIfTrue="1">
      <formula>IF(#REF!-INT(#REF!)&gt;0,TRUE,FALSE)</formula>
    </cfRule>
  </conditionalFormatting>
  <conditionalFormatting sqref="E53:F53">
    <cfRule type="expression" dxfId="309" priority="140" stopIfTrue="1">
      <formula>IF(#REF!-INT(#REF!)&gt;0,TRUE,FALSE)</formula>
    </cfRule>
  </conditionalFormatting>
  <conditionalFormatting sqref="E6:G6">
    <cfRule type="expression" dxfId="308" priority="694" stopIfTrue="1">
      <formula>IF($B6-INT($B6)&gt;0,TRUE,FALSE)</formula>
    </cfRule>
  </conditionalFormatting>
  <conditionalFormatting sqref="E48:I48">
    <cfRule type="expression" dxfId="307" priority="41" stopIfTrue="1">
      <formula>IF(#REF!-INT(#REF!)&gt;0,TRUE,FALSE)</formula>
    </cfRule>
  </conditionalFormatting>
  <conditionalFormatting sqref="E58:I58">
    <cfRule type="expression" dxfId="306" priority="138" stopIfTrue="1">
      <formula>IF(#REF!-INT(#REF!)&gt;0,TRUE,FALSE)</formula>
    </cfRule>
  </conditionalFormatting>
  <conditionalFormatting sqref="E59:I59">
    <cfRule type="expression" dxfId="305" priority="139" stopIfTrue="1">
      <formula>IF(#REF!-INT(#REF!)&gt;0,TRUE,FALSE)</formula>
    </cfRule>
  </conditionalFormatting>
  <conditionalFormatting sqref="E60:I60">
    <cfRule type="expression" dxfId="304" priority="697" stopIfTrue="1">
      <formula>IF(#REF!-INT(#REF!)&gt;0,TRUE,FALSE)</formula>
    </cfRule>
  </conditionalFormatting>
  <conditionalFormatting sqref="E61:I64 E93:E97 H93:I97">
    <cfRule type="expression" dxfId="303" priority="689" stopIfTrue="1">
      <formula>IF($B54-INT($B54)&gt;0,TRUE,FALSE)</formula>
    </cfRule>
  </conditionalFormatting>
  <conditionalFormatting sqref="E69:I69">
    <cfRule type="expression" dxfId="302" priority="131" stopIfTrue="1">
      <formula>IF($B63-INT($B63)&gt;0,TRUE,FALSE)</formula>
    </cfRule>
  </conditionalFormatting>
  <conditionalFormatting sqref="E70:I70">
    <cfRule type="expression" dxfId="301" priority="132" stopIfTrue="1">
      <formula>IF(#REF!-INT(#REF!)&gt;0,TRUE,FALSE)</formula>
    </cfRule>
  </conditionalFormatting>
  <conditionalFormatting sqref="E71:I75">
    <cfRule type="expression" dxfId="300" priority="129" stopIfTrue="1">
      <formula>IF($B64-INT($B64)&gt;0,TRUE,FALSE)</formula>
    </cfRule>
  </conditionalFormatting>
  <conditionalFormatting sqref="E80:I80">
    <cfRule type="expression" dxfId="299" priority="127" stopIfTrue="1">
      <formula>IF($B74-INT($B74)&gt;0,TRUE,FALSE)</formula>
    </cfRule>
  </conditionalFormatting>
  <conditionalFormatting sqref="E81:I81">
    <cfRule type="expression" dxfId="298" priority="128" stopIfTrue="1">
      <formula>IF(#REF!-INT(#REF!)&gt;0,TRUE,FALSE)</formula>
    </cfRule>
  </conditionalFormatting>
  <conditionalFormatting sqref="E82:I86">
    <cfRule type="expression" dxfId="297" priority="125" stopIfTrue="1">
      <formula>IF($B75-INT($B75)&gt;0,TRUE,FALSE)</formula>
    </cfRule>
  </conditionalFormatting>
  <conditionalFormatting sqref="F9">
    <cfRule type="expression" dxfId="296" priority="691" stopIfTrue="1">
      <formula>IF(#REF!-INT(#REF!)&gt;0,TRUE,FALSE)</formula>
    </cfRule>
  </conditionalFormatting>
  <conditionalFormatting sqref="F10:F12">
    <cfRule type="expression" dxfId="295" priority="150" stopIfTrue="1">
      <formula>IF(#REF!-INT(#REF!)&gt;0,TRUE,FALSE)</formula>
    </cfRule>
  </conditionalFormatting>
  <conditionalFormatting sqref="F13:F19">
    <cfRule type="expression" dxfId="294" priority="121" stopIfTrue="1">
      <formula>IF(#REF!-INT(#REF!)&gt;0,TRUE,FALSE)</formula>
    </cfRule>
  </conditionalFormatting>
  <conditionalFormatting sqref="F20">
    <cfRule type="expression" dxfId="293" priority="148" stopIfTrue="1">
      <formula>IF(#REF!-INT(#REF!)&gt;0,TRUE,FALSE)</formula>
    </cfRule>
  </conditionalFormatting>
  <conditionalFormatting sqref="F21:F23">
    <cfRule type="expression" dxfId="292" priority="106" stopIfTrue="1">
      <formula>IF(#REF!-INT(#REF!)&gt;0,TRUE,FALSE)</formula>
    </cfRule>
  </conditionalFormatting>
  <conditionalFormatting sqref="F24:F30">
    <cfRule type="expression" dxfId="291" priority="119" stopIfTrue="1">
      <formula>IF(#REF!-INT(#REF!)&gt;0,TRUE,FALSE)</formula>
    </cfRule>
  </conditionalFormatting>
  <conditionalFormatting sqref="F32">
    <cfRule type="expression" dxfId="290" priority="105" stopIfTrue="1">
      <formula>IF(#REF!-INT(#REF!)&gt;0,TRUE,FALSE)</formula>
    </cfRule>
  </conditionalFormatting>
  <conditionalFormatting sqref="F33:F34">
    <cfRule type="expression" dxfId="289" priority="103" stopIfTrue="1">
      <formula>IF(#REF!-INT(#REF!)&gt;0,TRUE,FALSE)</formula>
    </cfRule>
  </conditionalFormatting>
  <conditionalFormatting sqref="F43:F44">
    <cfRule type="expression" dxfId="288" priority="98" stopIfTrue="1">
      <formula>IF(#REF!-INT(#REF!)&gt;0,TRUE,FALSE)</formula>
    </cfRule>
  </conditionalFormatting>
  <conditionalFormatting sqref="F45">
    <cfRule type="expression" dxfId="287" priority="49" stopIfTrue="1">
      <formula>IF(#REF!-INT(#REF!)&gt;0,TRUE,FALSE)</formula>
    </cfRule>
  </conditionalFormatting>
  <conditionalFormatting sqref="F46">
    <cfRule type="expression" dxfId="286" priority="43" stopIfTrue="1">
      <formula>IF(#REF!-INT(#REF!)&gt;0,TRUE,FALSE)</formula>
    </cfRule>
  </conditionalFormatting>
  <conditionalFormatting sqref="F47">
    <cfRule type="expression" dxfId="285" priority="102" stopIfTrue="1">
      <formula>IF(#REF!-INT(#REF!)&gt;0,TRUE,FALSE)</formula>
    </cfRule>
  </conditionalFormatting>
  <conditionalFormatting sqref="F49">
    <cfRule type="expression" dxfId="284" priority="36" stopIfTrue="1">
      <formula>IF(#REF!-INT(#REF!)&gt;0,TRUE,FALSE)</formula>
    </cfRule>
  </conditionalFormatting>
  <conditionalFormatting sqref="F51">
    <cfRule type="expression" dxfId="283" priority="34" stopIfTrue="1">
      <formula>IF(#REF!-INT(#REF!)&gt;0,TRUE,FALSE)</formula>
    </cfRule>
  </conditionalFormatting>
  <conditionalFormatting sqref="F52">
    <cfRule type="expression" dxfId="282" priority="29" stopIfTrue="1">
      <formula>IF(#REF!-INT(#REF!)&gt;0,TRUE,FALSE)</formula>
    </cfRule>
  </conditionalFormatting>
  <conditionalFormatting sqref="F54">
    <cfRule type="expression" dxfId="281" priority="18" stopIfTrue="1">
      <formula>IF(#REF!-INT(#REF!)&gt;0,TRUE,FALSE)</formula>
    </cfRule>
  </conditionalFormatting>
  <conditionalFormatting sqref="F55">
    <cfRule type="expression" dxfId="280" priority="13" stopIfTrue="1">
      <formula>IF(#REF!-INT(#REF!)&gt;0,TRUE,FALSE)</formula>
    </cfRule>
  </conditionalFormatting>
  <conditionalFormatting sqref="F56">
    <cfRule type="expression" dxfId="279" priority="90" stopIfTrue="1">
      <formula>IF(#REF!-INT(#REF!)&gt;0,TRUE,FALSE)</formula>
    </cfRule>
  </conditionalFormatting>
  <conditionalFormatting sqref="F57">
    <cfRule type="expression" dxfId="278" priority="133" stopIfTrue="1">
      <formula>IF(#REF!-INT(#REF!)&gt;0,TRUE,FALSE)</formula>
    </cfRule>
  </conditionalFormatting>
  <conditionalFormatting sqref="F65:F67">
    <cfRule type="expression" dxfId="277" priority="72" stopIfTrue="1">
      <formula>IF(#REF!-INT(#REF!)&gt;0,TRUE,FALSE)</formula>
    </cfRule>
  </conditionalFormatting>
  <conditionalFormatting sqref="F68">
    <cfRule type="expression" dxfId="276" priority="76" stopIfTrue="1">
      <formula>IF(#REF!-INT(#REF!)&gt;0,TRUE,FALSE)</formula>
    </cfRule>
  </conditionalFormatting>
  <conditionalFormatting sqref="F76:F78">
    <cfRule type="expression" dxfId="275" priority="57" stopIfTrue="1">
      <formula>IF(#REF!-INT(#REF!)&gt;0,TRUE,FALSE)</formula>
    </cfRule>
  </conditionalFormatting>
  <conditionalFormatting sqref="F79">
    <cfRule type="expression" dxfId="274" priority="61" stopIfTrue="1">
      <formula>IF(#REF!-INT(#REF!)&gt;0,TRUE,FALSE)</formula>
    </cfRule>
  </conditionalFormatting>
  <conditionalFormatting sqref="F87">
    <cfRule type="expression" dxfId="273" priority="683" stopIfTrue="1">
      <formula>IF(#REF!-INT(#REF!)&gt;0,TRUE,FALSE)</formula>
    </cfRule>
  </conditionalFormatting>
  <conditionalFormatting sqref="F88:F97">
    <cfRule type="expression" dxfId="272" priority="682" stopIfTrue="1">
      <formula>IF(#REF!-INT(#REF!)&gt;0,TRUE,FALSE)</formula>
    </cfRule>
  </conditionalFormatting>
  <conditionalFormatting sqref="F98">
    <cfRule type="expression" dxfId="271" priority="674" stopIfTrue="1">
      <formula>IF(#REF!-INT(#REF!)&gt;0,TRUE,FALSE)</formula>
    </cfRule>
  </conditionalFormatting>
  <conditionalFormatting sqref="F99:F108">
    <cfRule type="expression" dxfId="270" priority="673" stopIfTrue="1">
      <formula>IF(#REF!-INT(#REF!)&gt;0,TRUE,FALSE)</formula>
    </cfRule>
  </conditionalFormatting>
  <conditionalFormatting sqref="F109">
    <cfRule type="expression" dxfId="269" priority="665" stopIfTrue="1">
      <formula>IF(#REF!-INT(#REF!)&gt;0,TRUE,FALSE)</formula>
    </cfRule>
  </conditionalFormatting>
  <conditionalFormatting sqref="F110:F119">
    <cfRule type="expression" dxfId="268" priority="664" stopIfTrue="1">
      <formula>IF(#REF!-INT(#REF!)&gt;0,TRUE,FALSE)</formula>
    </cfRule>
  </conditionalFormatting>
  <conditionalFormatting sqref="F120">
    <cfRule type="expression" dxfId="267" priority="656" stopIfTrue="1">
      <formula>IF(#REF!-INT(#REF!)&gt;0,TRUE,FALSE)</formula>
    </cfRule>
  </conditionalFormatting>
  <conditionalFormatting sqref="F121:F130">
    <cfRule type="expression" dxfId="266" priority="655" stopIfTrue="1">
      <formula>IF(#REF!-INT(#REF!)&gt;0,TRUE,FALSE)</formula>
    </cfRule>
  </conditionalFormatting>
  <conditionalFormatting sqref="F131">
    <cfRule type="expression" dxfId="265" priority="647" stopIfTrue="1">
      <formula>IF(#REF!-INT(#REF!)&gt;0,TRUE,FALSE)</formula>
    </cfRule>
  </conditionalFormatting>
  <conditionalFormatting sqref="F132:F141">
    <cfRule type="expression" dxfId="264" priority="646" stopIfTrue="1">
      <formula>IF(#REF!-INT(#REF!)&gt;0,TRUE,FALSE)</formula>
    </cfRule>
  </conditionalFormatting>
  <conditionalFormatting sqref="F142">
    <cfRule type="expression" dxfId="263" priority="638" stopIfTrue="1">
      <formula>IF(#REF!-INT(#REF!)&gt;0,TRUE,FALSE)</formula>
    </cfRule>
  </conditionalFormatting>
  <conditionalFormatting sqref="F143:F152">
    <cfRule type="expression" dxfId="262" priority="637" stopIfTrue="1">
      <formula>IF(#REF!-INT(#REF!)&gt;0,TRUE,FALSE)</formula>
    </cfRule>
  </conditionalFormatting>
  <conditionalFormatting sqref="F153">
    <cfRule type="expression" dxfId="261" priority="629" stopIfTrue="1">
      <formula>IF(#REF!-INT(#REF!)&gt;0,TRUE,FALSE)</formula>
    </cfRule>
  </conditionalFormatting>
  <conditionalFormatting sqref="F154:F163">
    <cfRule type="expression" dxfId="260" priority="628" stopIfTrue="1">
      <formula>IF(#REF!-INT(#REF!)&gt;0,TRUE,FALSE)</formula>
    </cfRule>
  </conditionalFormatting>
  <conditionalFormatting sqref="F164">
    <cfRule type="expression" dxfId="259" priority="620" stopIfTrue="1">
      <formula>IF(#REF!-INT(#REF!)&gt;0,TRUE,FALSE)</formula>
    </cfRule>
  </conditionalFormatting>
  <conditionalFormatting sqref="F165:F174">
    <cfRule type="expression" dxfId="258" priority="619" stopIfTrue="1">
      <formula>IF(#REF!-INT(#REF!)&gt;0,TRUE,FALSE)</formula>
    </cfRule>
  </conditionalFormatting>
  <conditionalFormatting sqref="F175">
    <cfRule type="expression" dxfId="257" priority="611" stopIfTrue="1">
      <formula>IF(#REF!-INT(#REF!)&gt;0,TRUE,FALSE)</formula>
    </cfRule>
  </conditionalFormatting>
  <conditionalFormatting sqref="F176:F185">
    <cfRule type="expression" dxfId="256" priority="610" stopIfTrue="1">
      <formula>IF(#REF!-INT(#REF!)&gt;0,TRUE,FALSE)</formula>
    </cfRule>
  </conditionalFormatting>
  <conditionalFormatting sqref="F186">
    <cfRule type="expression" dxfId="255" priority="602" stopIfTrue="1">
      <formula>IF(#REF!-INT(#REF!)&gt;0,TRUE,FALSE)</formula>
    </cfRule>
  </conditionalFormatting>
  <conditionalFormatting sqref="F187:F196">
    <cfRule type="expression" dxfId="254" priority="601" stopIfTrue="1">
      <formula>IF(#REF!-INT(#REF!)&gt;0,TRUE,FALSE)</formula>
    </cfRule>
  </conditionalFormatting>
  <conditionalFormatting sqref="F197">
    <cfRule type="expression" dxfId="253" priority="593" stopIfTrue="1">
      <formula>IF(#REF!-INT(#REF!)&gt;0,TRUE,FALSE)</formula>
    </cfRule>
  </conditionalFormatting>
  <conditionalFormatting sqref="F198:F207">
    <cfRule type="expression" dxfId="252" priority="592" stopIfTrue="1">
      <formula>IF(#REF!-INT(#REF!)&gt;0,TRUE,FALSE)</formula>
    </cfRule>
  </conditionalFormatting>
  <conditionalFormatting sqref="F208">
    <cfRule type="expression" dxfId="251" priority="584" stopIfTrue="1">
      <formula>IF(#REF!-INT(#REF!)&gt;0,TRUE,FALSE)</formula>
    </cfRule>
  </conditionalFormatting>
  <conditionalFormatting sqref="F209:F218">
    <cfRule type="expression" dxfId="250" priority="583" stopIfTrue="1">
      <formula>IF(#REF!-INT(#REF!)&gt;0,TRUE,FALSE)</formula>
    </cfRule>
  </conditionalFormatting>
  <conditionalFormatting sqref="F219">
    <cfRule type="expression" dxfId="249" priority="575" stopIfTrue="1">
      <formula>IF(#REF!-INT(#REF!)&gt;0,TRUE,FALSE)</formula>
    </cfRule>
  </conditionalFormatting>
  <conditionalFormatting sqref="F220:F229">
    <cfRule type="expression" dxfId="248" priority="574" stopIfTrue="1">
      <formula>IF(#REF!-INT(#REF!)&gt;0,TRUE,FALSE)</formula>
    </cfRule>
  </conditionalFormatting>
  <conditionalFormatting sqref="F230">
    <cfRule type="expression" dxfId="247" priority="566" stopIfTrue="1">
      <formula>IF(#REF!-INT(#REF!)&gt;0,TRUE,FALSE)</formula>
    </cfRule>
  </conditionalFormatting>
  <conditionalFormatting sqref="F231:F240">
    <cfRule type="expression" dxfId="246" priority="565" stopIfTrue="1">
      <formula>IF(#REF!-INT(#REF!)&gt;0,TRUE,FALSE)</formula>
    </cfRule>
  </conditionalFormatting>
  <conditionalFormatting sqref="F241">
    <cfRule type="expression" dxfId="245" priority="557" stopIfTrue="1">
      <formula>IF(#REF!-INT(#REF!)&gt;0,TRUE,FALSE)</formula>
    </cfRule>
  </conditionalFormatting>
  <conditionalFormatting sqref="F242:F251">
    <cfRule type="expression" dxfId="244" priority="556" stopIfTrue="1">
      <formula>IF(#REF!-INT(#REF!)&gt;0,TRUE,FALSE)</formula>
    </cfRule>
  </conditionalFormatting>
  <conditionalFormatting sqref="F252">
    <cfRule type="expression" dxfId="243" priority="548" stopIfTrue="1">
      <formula>IF(#REF!-INT(#REF!)&gt;0,TRUE,FALSE)</formula>
    </cfRule>
  </conditionalFormatting>
  <conditionalFormatting sqref="F253:F262">
    <cfRule type="expression" dxfId="242" priority="547" stopIfTrue="1">
      <formula>IF(#REF!-INT(#REF!)&gt;0,TRUE,FALSE)</formula>
    </cfRule>
  </conditionalFormatting>
  <conditionalFormatting sqref="F263">
    <cfRule type="expression" dxfId="241" priority="539" stopIfTrue="1">
      <formula>IF(#REF!-INT(#REF!)&gt;0,TRUE,FALSE)</formula>
    </cfRule>
  </conditionalFormatting>
  <conditionalFormatting sqref="F264:F273">
    <cfRule type="expression" dxfId="240" priority="538" stopIfTrue="1">
      <formula>IF(#REF!-INT(#REF!)&gt;0,TRUE,FALSE)</formula>
    </cfRule>
  </conditionalFormatting>
  <conditionalFormatting sqref="F274">
    <cfRule type="expression" dxfId="239" priority="530" stopIfTrue="1">
      <formula>IF(#REF!-INT(#REF!)&gt;0,TRUE,FALSE)</formula>
    </cfRule>
  </conditionalFormatting>
  <conditionalFormatting sqref="F275:F284">
    <cfRule type="expression" dxfId="238" priority="529" stopIfTrue="1">
      <formula>IF(#REF!-INT(#REF!)&gt;0,TRUE,FALSE)</formula>
    </cfRule>
  </conditionalFormatting>
  <conditionalFormatting sqref="F285">
    <cfRule type="expression" dxfId="237" priority="521" stopIfTrue="1">
      <formula>IF(#REF!-INT(#REF!)&gt;0,TRUE,FALSE)</formula>
    </cfRule>
  </conditionalFormatting>
  <conditionalFormatting sqref="F286:F295">
    <cfRule type="expression" dxfId="236" priority="520" stopIfTrue="1">
      <formula>IF(#REF!-INT(#REF!)&gt;0,TRUE,FALSE)</formula>
    </cfRule>
  </conditionalFormatting>
  <conditionalFormatting sqref="F296">
    <cfRule type="expression" dxfId="235" priority="512" stopIfTrue="1">
      <formula>IF(#REF!-INT(#REF!)&gt;0,TRUE,FALSE)</formula>
    </cfRule>
  </conditionalFormatting>
  <conditionalFormatting sqref="F297:F306">
    <cfRule type="expression" dxfId="234" priority="511" stopIfTrue="1">
      <formula>IF(#REF!-INT(#REF!)&gt;0,TRUE,FALSE)</formula>
    </cfRule>
  </conditionalFormatting>
  <conditionalFormatting sqref="F307">
    <cfRule type="expression" dxfId="233" priority="503" stopIfTrue="1">
      <formula>IF(#REF!-INT(#REF!)&gt;0,TRUE,FALSE)</formula>
    </cfRule>
  </conditionalFormatting>
  <conditionalFormatting sqref="F308:F317">
    <cfRule type="expression" dxfId="232" priority="502" stopIfTrue="1">
      <formula>IF(#REF!-INT(#REF!)&gt;0,TRUE,FALSE)</formula>
    </cfRule>
  </conditionalFormatting>
  <conditionalFormatting sqref="F318">
    <cfRule type="expression" dxfId="231" priority="494" stopIfTrue="1">
      <formula>IF(#REF!-INT(#REF!)&gt;0,TRUE,FALSE)</formula>
    </cfRule>
  </conditionalFormatting>
  <conditionalFormatting sqref="F319:F328">
    <cfRule type="expression" dxfId="230" priority="493" stopIfTrue="1">
      <formula>IF(#REF!-INT(#REF!)&gt;0,TRUE,FALSE)</formula>
    </cfRule>
  </conditionalFormatting>
  <conditionalFormatting sqref="F329">
    <cfRule type="expression" dxfId="229" priority="485" stopIfTrue="1">
      <formula>IF(#REF!-INT(#REF!)&gt;0,TRUE,FALSE)</formula>
    </cfRule>
  </conditionalFormatting>
  <conditionalFormatting sqref="F330:F339">
    <cfRule type="expression" dxfId="228" priority="484" stopIfTrue="1">
      <formula>IF(#REF!-INT(#REF!)&gt;0,TRUE,FALSE)</formula>
    </cfRule>
  </conditionalFormatting>
  <conditionalFormatting sqref="F340">
    <cfRule type="expression" dxfId="227" priority="476" stopIfTrue="1">
      <formula>IF(#REF!-INT(#REF!)&gt;0,TRUE,FALSE)</formula>
    </cfRule>
  </conditionalFormatting>
  <conditionalFormatting sqref="F341:F350">
    <cfRule type="expression" dxfId="226" priority="475" stopIfTrue="1">
      <formula>IF(#REF!-INT(#REF!)&gt;0,TRUE,FALSE)</formula>
    </cfRule>
  </conditionalFormatting>
  <conditionalFormatting sqref="F351">
    <cfRule type="expression" dxfId="225" priority="467" stopIfTrue="1">
      <formula>IF(#REF!-INT(#REF!)&gt;0,TRUE,FALSE)</formula>
    </cfRule>
  </conditionalFormatting>
  <conditionalFormatting sqref="F352:F361">
    <cfRule type="expression" dxfId="224" priority="466" stopIfTrue="1">
      <formula>IF(#REF!-INT(#REF!)&gt;0,TRUE,FALSE)</formula>
    </cfRule>
  </conditionalFormatting>
  <conditionalFormatting sqref="F362">
    <cfRule type="expression" dxfId="223" priority="458" stopIfTrue="1">
      <formula>IF(#REF!-INT(#REF!)&gt;0,TRUE,FALSE)</formula>
    </cfRule>
  </conditionalFormatting>
  <conditionalFormatting sqref="F363:F372">
    <cfRule type="expression" dxfId="222" priority="457" stopIfTrue="1">
      <formula>IF(#REF!-INT(#REF!)&gt;0,TRUE,FALSE)</formula>
    </cfRule>
  </conditionalFormatting>
  <conditionalFormatting sqref="F373">
    <cfRule type="expression" dxfId="221" priority="449" stopIfTrue="1">
      <formula>IF(#REF!-INT(#REF!)&gt;0,TRUE,FALSE)</formula>
    </cfRule>
  </conditionalFormatting>
  <conditionalFormatting sqref="F374:F383">
    <cfRule type="expression" dxfId="220" priority="448" stopIfTrue="1">
      <formula>IF(#REF!-INT(#REF!)&gt;0,TRUE,FALSE)</formula>
    </cfRule>
  </conditionalFormatting>
  <conditionalFormatting sqref="F384">
    <cfRule type="expression" dxfId="219" priority="440" stopIfTrue="1">
      <formula>IF(#REF!-INT(#REF!)&gt;0,TRUE,FALSE)</formula>
    </cfRule>
  </conditionalFormatting>
  <conditionalFormatting sqref="F385:F394">
    <cfRule type="expression" dxfId="218" priority="439" stopIfTrue="1">
      <formula>IF(#REF!-INT(#REF!)&gt;0,TRUE,FALSE)</formula>
    </cfRule>
  </conditionalFormatting>
  <conditionalFormatting sqref="F395">
    <cfRule type="expression" dxfId="217" priority="431" stopIfTrue="1">
      <formula>IF(#REF!-INT(#REF!)&gt;0,TRUE,FALSE)</formula>
    </cfRule>
  </conditionalFormatting>
  <conditionalFormatting sqref="F396:F405">
    <cfRule type="expression" dxfId="216" priority="430" stopIfTrue="1">
      <formula>IF(#REF!-INT(#REF!)&gt;0,TRUE,FALSE)</formula>
    </cfRule>
  </conditionalFormatting>
  <conditionalFormatting sqref="F406">
    <cfRule type="expression" dxfId="215" priority="422" stopIfTrue="1">
      <formula>IF(#REF!-INT(#REF!)&gt;0,TRUE,FALSE)</formula>
    </cfRule>
  </conditionalFormatting>
  <conditionalFormatting sqref="F407:F416">
    <cfRule type="expression" dxfId="214" priority="421" stopIfTrue="1">
      <formula>IF(#REF!-INT(#REF!)&gt;0,TRUE,FALSE)</formula>
    </cfRule>
  </conditionalFormatting>
  <conditionalFormatting sqref="F417">
    <cfRule type="expression" dxfId="213" priority="413" stopIfTrue="1">
      <formula>IF(#REF!-INT(#REF!)&gt;0,TRUE,FALSE)</formula>
    </cfRule>
  </conditionalFormatting>
  <conditionalFormatting sqref="F418:F427">
    <cfRule type="expression" dxfId="212" priority="412" stopIfTrue="1">
      <formula>IF(#REF!-INT(#REF!)&gt;0,TRUE,FALSE)</formula>
    </cfRule>
  </conditionalFormatting>
  <conditionalFormatting sqref="F428">
    <cfRule type="expression" dxfId="211" priority="404" stopIfTrue="1">
      <formula>IF(#REF!-INT(#REF!)&gt;0,TRUE,FALSE)</formula>
    </cfRule>
  </conditionalFormatting>
  <conditionalFormatting sqref="F429:F438">
    <cfRule type="expression" dxfId="210" priority="403" stopIfTrue="1">
      <formula>IF(#REF!-INT(#REF!)&gt;0,TRUE,FALSE)</formula>
    </cfRule>
  </conditionalFormatting>
  <conditionalFormatting sqref="F439">
    <cfRule type="expression" dxfId="209" priority="395" stopIfTrue="1">
      <formula>IF(#REF!-INT(#REF!)&gt;0,TRUE,FALSE)</formula>
    </cfRule>
  </conditionalFormatting>
  <conditionalFormatting sqref="F440:F449">
    <cfRule type="expression" dxfId="208" priority="394" stopIfTrue="1">
      <formula>IF(#REF!-INT(#REF!)&gt;0,TRUE,FALSE)</formula>
    </cfRule>
  </conditionalFormatting>
  <conditionalFormatting sqref="F450">
    <cfRule type="expression" dxfId="207" priority="386" stopIfTrue="1">
      <formula>IF(#REF!-INT(#REF!)&gt;0,TRUE,FALSE)</formula>
    </cfRule>
  </conditionalFormatting>
  <conditionalFormatting sqref="F451:F460">
    <cfRule type="expression" dxfId="206" priority="385" stopIfTrue="1">
      <formula>IF(#REF!-INT(#REF!)&gt;0,TRUE,FALSE)</formula>
    </cfRule>
  </conditionalFormatting>
  <conditionalFormatting sqref="F461">
    <cfRule type="expression" dxfId="205" priority="377" stopIfTrue="1">
      <formula>IF(#REF!-INT(#REF!)&gt;0,TRUE,FALSE)</formula>
    </cfRule>
  </conditionalFormatting>
  <conditionalFormatting sqref="F462:F471">
    <cfRule type="expression" dxfId="204" priority="376" stopIfTrue="1">
      <formula>IF(#REF!-INT(#REF!)&gt;0,TRUE,FALSE)</formula>
    </cfRule>
  </conditionalFormatting>
  <conditionalFormatting sqref="F472">
    <cfRule type="expression" dxfId="203" priority="368" stopIfTrue="1">
      <formula>IF(#REF!-INT(#REF!)&gt;0,TRUE,FALSE)</formula>
    </cfRule>
  </conditionalFormatting>
  <conditionalFormatting sqref="F473:F482">
    <cfRule type="expression" dxfId="202" priority="367" stopIfTrue="1">
      <formula>IF(#REF!-INT(#REF!)&gt;0,TRUE,FALSE)</formula>
    </cfRule>
  </conditionalFormatting>
  <conditionalFormatting sqref="F483">
    <cfRule type="expression" dxfId="201" priority="359" stopIfTrue="1">
      <formula>IF(#REF!-INT(#REF!)&gt;0,TRUE,FALSE)</formula>
    </cfRule>
  </conditionalFormatting>
  <conditionalFormatting sqref="F484:F493">
    <cfRule type="expression" dxfId="200" priority="358" stopIfTrue="1">
      <formula>IF(#REF!-INT(#REF!)&gt;0,TRUE,FALSE)</formula>
    </cfRule>
  </conditionalFormatting>
  <conditionalFormatting sqref="F494">
    <cfRule type="expression" dxfId="199" priority="350" stopIfTrue="1">
      <formula>IF(#REF!-INT(#REF!)&gt;0,TRUE,FALSE)</formula>
    </cfRule>
  </conditionalFormatting>
  <conditionalFormatting sqref="F495:F504">
    <cfRule type="expression" dxfId="198" priority="349" stopIfTrue="1">
      <formula>IF(#REF!-INT(#REF!)&gt;0,TRUE,FALSE)</formula>
    </cfRule>
  </conditionalFormatting>
  <conditionalFormatting sqref="F505">
    <cfRule type="expression" dxfId="197" priority="341" stopIfTrue="1">
      <formula>IF(#REF!-INT(#REF!)&gt;0,TRUE,FALSE)</formula>
    </cfRule>
  </conditionalFormatting>
  <conditionalFormatting sqref="F506:F515">
    <cfRule type="expression" dxfId="196" priority="340" stopIfTrue="1">
      <formula>IF(#REF!-INT(#REF!)&gt;0,TRUE,FALSE)</formula>
    </cfRule>
  </conditionalFormatting>
  <conditionalFormatting sqref="F516">
    <cfRule type="expression" dxfId="195" priority="332" stopIfTrue="1">
      <formula>IF(#REF!-INT(#REF!)&gt;0,TRUE,FALSE)</formula>
    </cfRule>
  </conditionalFormatting>
  <conditionalFormatting sqref="F517:F526">
    <cfRule type="expression" dxfId="194" priority="331" stopIfTrue="1">
      <formula>IF(#REF!-INT(#REF!)&gt;0,TRUE,FALSE)</formula>
    </cfRule>
  </conditionalFormatting>
  <conditionalFormatting sqref="F527">
    <cfRule type="expression" dxfId="193" priority="323" stopIfTrue="1">
      <formula>IF(#REF!-INT(#REF!)&gt;0,TRUE,FALSE)</formula>
    </cfRule>
  </conditionalFormatting>
  <conditionalFormatting sqref="F528:F537">
    <cfRule type="expression" dxfId="192" priority="322" stopIfTrue="1">
      <formula>IF(#REF!-INT(#REF!)&gt;0,TRUE,FALSE)</formula>
    </cfRule>
  </conditionalFormatting>
  <conditionalFormatting sqref="F538">
    <cfRule type="expression" dxfId="191" priority="314" stopIfTrue="1">
      <formula>IF(#REF!-INT(#REF!)&gt;0,TRUE,FALSE)</formula>
    </cfRule>
  </conditionalFormatting>
  <conditionalFormatting sqref="F539:F548">
    <cfRule type="expression" dxfId="190" priority="313" stopIfTrue="1">
      <formula>IF(#REF!-INT(#REF!)&gt;0,TRUE,FALSE)</formula>
    </cfRule>
  </conditionalFormatting>
  <conditionalFormatting sqref="F549">
    <cfRule type="expression" dxfId="189" priority="305" stopIfTrue="1">
      <formula>IF(#REF!-INT(#REF!)&gt;0,TRUE,FALSE)</formula>
    </cfRule>
  </conditionalFormatting>
  <conditionalFormatting sqref="F550:F559">
    <cfRule type="expression" dxfId="188" priority="304" stopIfTrue="1">
      <formula>IF(#REF!-INT(#REF!)&gt;0,TRUE,FALSE)</formula>
    </cfRule>
  </conditionalFormatting>
  <conditionalFormatting sqref="F560">
    <cfRule type="expression" dxfId="187" priority="296" stopIfTrue="1">
      <formula>IF(#REF!-INT(#REF!)&gt;0,TRUE,FALSE)</formula>
    </cfRule>
  </conditionalFormatting>
  <conditionalFormatting sqref="F561:F570">
    <cfRule type="expression" dxfId="186" priority="295" stopIfTrue="1">
      <formula>IF(#REF!-INT(#REF!)&gt;0,TRUE,FALSE)</formula>
    </cfRule>
  </conditionalFormatting>
  <conditionalFormatting sqref="F571">
    <cfRule type="expression" dxfId="185" priority="287" stopIfTrue="1">
      <formula>IF(#REF!-INT(#REF!)&gt;0,TRUE,FALSE)</formula>
    </cfRule>
  </conditionalFormatting>
  <conditionalFormatting sqref="F572:F581">
    <cfRule type="expression" dxfId="184" priority="286" stopIfTrue="1">
      <formula>IF(#REF!-INT(#REF!)&gt;0,TRUE,FALSE)</formula>
    </cfRule>
  </conditionalFormatting>
  <conditionalFormatting sqref="F582">
    <cfRule type="expression" dxfId="183" priority="278" stopIfTrue="1">
      <formula>IF(#REF!-INT(#REF!)&gt;0,TRUE,FALSE)</formula>
    </cfRule>
  </conditionalFormatting>
  <conditionalFormatting sqref="F583:F592">
    <cfRule type="expression" dxfId="182" priority="277" stopIfTrue="1">
      <formula>IF(#REF!-INT(#REF!)&gt;0,TRUE,FALSE)</formula>
    </cfRule>
  </conditionalFormatting>
  <conditionalFormatting sqref="F593">
    <cfRule type="expression" dxfId="181" priority="269" stopIfTrue="1">
      <formula>IF(#REF!-INT(#REF!)&gt;0,TRUE,FALSE)</formula>
    </cfRule>
  </conditionalFormatting>
  <conditionalFormatting sqref="F594:F603">
    <cfRule type="expression" dxfId="180" priority="268" stopIfTrue="1">
      <formula>IF(#REF!-INT(#REF!)&gt;0,TRUE,FALSE)</formula>
    </cfRule>
  </conditionalFormatting>
  <conditionalFormatting sqref="F604">
    <cfRule type="expression" dxfId="179" priority="260" stopIfTrue="1">
      <formula>IF(#REF!-INT(#REF!)&gt;0,TRUE,FALSE)</formula>
    </cfRule>
  </conditionalFormatting>
  <conditionalFormatting sqref="F605:F614">
    <cfRule type="expression" dxfId="178" priority="259" stopIfTrue="1">
      <formula>IF(#REF!-INT(#REF!)&gt;0,TRUE,FALSE)</formula>
    </cfRule>
  </conditionalFormatting>
  <conditionalFormatting sqref="F615">
    <cfRule type="expression" dxfId="177" priority="251" stopIfTrue="1">
      <formula>IF(#REF!-INT(#REF!)&gt;0,TRUE,FALSE)</formula>
    </cfRule>
  </conditionalFormatting>
  <conditionalFormatting sqref="F616:F625">
    <cfRule type="expression" dxfId="176" priority="250" stopIfTrue="1">
      <formula>IF(#REF!-INT(#REF!)&gt;0,TRUE,FALSE)</formula>
    </cfRule>
  </conditionalFormatting>
  <conditionalFormatting sqref="F626">
    <cfRule type="expression" dxfId="175" priority="242" stopIfTrue="1">
      <formula>IF(#REF!-INT(#REF!)&gt;0,TRUE,FALSE)</formula>
    </cfRule>
  </conditionalFormatting>
  <conditionalFormatting sqref="F627:F636">
    <cfRule type="expression" dxfId="174" priority="241" stopIfTrue="1">
      <formula>IF(#REF!-INT(#REF!)&gt;0,TRUE,FALSE)</formula>
    </cfRule>
  </conditionalFormatting>
  <conditionalFormatting sqref="F637">
    <cfRule type="expression" dxfId="173" priority="233" stopIfTrue="1">
      <formula>IF(#REF!-INT(#REF!)&gt;0,TRUE,FALSE)</formula>
    </cfRule>
  </conditionalFormatting>
  <conditionalFormatting sqref="F638:F647">
    <cfRule type="expression" dxfId="172" priority="232" stopIfTrue="1">
      <formula>IF(#REF!-INT(#REF!)&gt;0,TRUE,FALSE)</formula>
    </cfRule>
  </conditionalFormatting>
  <conditionalFormatting sqref="F648">
    <cfRule type="expression" dxfId="171" priority="224" stopIfTrue="1">
      <formula>IF(#REF!-INT(#REF!)&gt;0,TRUE,FALSE)</formula>
    </cfRule>
  </conditionalFormatting>
  <conditionalFormatting sqref="F649:F658">
    <cfRule type="expression" dxfId="170" priority="223" stopIfTrue="1">
      <formula>IF(#REF!-INT(#REF!)&gt;0,TRUE,FALSE)</formula>
    </cfRule>
  </conditionalFormatting>
  <conditionalFormatting sqref="F659">
    <cfRule type="expression" dxfId="169" priority="215" stopIfTrue="1">
      <formula>IF(#REF!-INT(#REF!)&gt;0,TRUE,FALSE)</formula>
    </cfRule>
  </conditionalFormatting>
  <conditionalFormatting sqref="F660:F669">
    <cfRule type="expression" dxfId="168" priority="214" stopIfTrue="1">
      <formula>IF(#REF!-INT(#REF!)&gt;0,TRUE,FALSE)</formula>
    </cfRule>
  </conditionalFormatting>
  <conditionalFormatting sqref="F670">
    <cfRule type="expression" dxfId="167" priority="206" stopIfTrue="1">
      <formula>IF(#REF!-INT(#REF!)&gt;0,TRUE,FALSE)</formula>
    </cfRule>
  </conditionalFormatting>
  <conditionalFormatting sqref="F671:F680">
    <cfRule type="expression" dxfId="166" priority="205" stopIfTrue="1">
      <formula>IF(#REF!-INT(#REF!)&gt;0,TRUE,FALSE)</formula>
    </cfRule>
  </conditionalFormatting>
  <conditionalFormatting sqref="F681">
    <cfRule type="expression" dxfId="165" priority="197" stopIfTrue="1">
      <formula>IF(#REF!-INT(#REF!)&gt;0,TRUE,FALSE)</formula>
    </cfRule>
  </conditionalFormatting>
  <conditionalFormatting sqref="F682:F691">
    <cfRule type="expression" dxfId="164" priority="196" stopIfTrue="1">
      <formula>IF(#REF!-INT(#REF!)&gt;0,TRUE,FALSE)</formula>
    </cfRule>
  </conditionalFormatting>
  <conditionalFormatting sqref="F692">
    <cfRule type="expression" dxfId="163" priority="188" stopIfTrue="1">
      <formula>IF(#REF!-INT(#REF!)&gt;0,TRUE,FALSE)</formula>
    </cfRule>
  </conditionalFormatting>
  <conditionalFormatting sqref="F693:F702">
    <cfRule type="expression" dxfId="162" priority="187" stopIfTrue="1">
      <formula>IF(#REF!-INT(#REF!)&gt;0,TRUE,FALSE)</formula>
    </cfRule>
  </conditionalFormatting>
  <conditionalFormatting sqref="F703">
    <cfRule type="expression" dxfId="161" priority="179" stopIfTrue="1">
      <formula>IF(#REF!-INT(#REF!)&gt;0,TRUE,FALSE)</formula>
    </cfRule>
  </conditionalFormatting>
  <conditionalFormatting sqref="F704:F713">
    <cfRule type="expression" dxfId="160" priority="178" stopIfTrue="1">
      <formula>IF(#REF!-INT(#REF!)&gt;0,TRUE,FALSE)</formula>
    </cfRule>
  </conditionalFormatting>
  <conditionalFormatting sqref="F714">
    <cfRule type="expression" dxfId="159" priority="170" stopIfTrue="1">
      <formula>IF(#REF!-INT(#REF!)&gt;0,TRUE,FALSE)</formula>
    </cfRule>
  </conditionalFormatting>
  <conditionalFormatting sqref="F715:F724">
    <cfRule type="expression" dxfId="158" priority="169" stopIfTrue="1">
      <formula>IF(#REF!-INT(#REF!)&gt;0,TRUE,FALSE)</formula>
    </cfRule>
  </conditionalFormatting>
  <conditionalFormatting sqref="F725">
    <cfRule type="expression" dxfId="157" priority="161" stopIfTrue="1">
      <formula>IF(#REF!-INT(#REF!)&gt;0,TRUE,FALSE)</formula>
    </cfRule>
  </conditionalFormatting>
  <conditionalFormatting sqref="F726:F735">
    <cfRule type="expression" dxfId="156" priority="160" stopIfTrue="1">
      <formula>IF(#REF!-INT(#REF!)&gt;0,TRUE,FALSE)</formula>
    </cfRule>
  </conditionalFormatting>
  <conditionalFormatting sqref="F736">
    <cfRule type="expression" dxfId="155" priority="152" stopIfTrue="1">
      <formula>IF(#REF!-INT(#REF!)&gt;0,TRUE,FALSE)</formula>
    </cfRule>
  </conditionalFormatting>
  <conditionalFormatting sqref="F737:F746">
    <cfRule type="expression" dxfId="154" priority="151" stopIfTrue="1">
      <formula>IF(#REF!-INT(#REF!)&gt;0,TRUE,FALSE)</formula>
    </cfRule>
  </conditionalFormatting>
  <conditionalFormatting sqref="F31:I31">
    <cfRule type="expression" dxfId="153" priority="145" stopIfTrue="1">
      <formula>IF(#REF!-INT(#REF!)&gt;0,TRUE,FALSE)</formula>
    </cfRule>
  </conditionalFormatting>
  <conditionalFormatting sqref="G9">
    <cfRule type="expression" dxfId="152" priority="28" stopIfTrue="1">
      <formula>IF(#REF!-INT(#REF!)&gt;0,TRUE,FALSE)</formula>
    </cfRule>
  </conditionalFormatting>
  <conditionalFormatting sqref="G10:G20">
    <cfRule type="expression" dxfId="151" priority="24" stopIfTrue="1">
      <formula>IF(#REF!-INT(#REF!)&gt;0,TRUE,FALSE)</formula>
    </cfRule>
  </conditionalFormatting>
  <conditionalFormatting sqref="G21:G23">
    <cfRule type="expression" dxfId="150" priority="83" stopIfTrue="1">
      <formula>IF(#REF!-INT(#REF!)&gt;0,TRUE,FALSE)</formula>
    </cfRule>
  </conditionalFormatting>
  <conditionalFormatting sqref="G24:G30">
    <cfRule type="expression" dxfId="149" priority="97" stopIfTrue="1">
      <formula>IF(#REF!-INT(#REF!)&gt;0,TRUE,FALSE)</formula>
    </cfRule>
  </conditionalFormatting>
  <conditionalFormatting sqref="G32">
    <cfRule type="expression" dxfId="148" priority="146" stopIfTrue="1">
      <formula>IF(#REF!-INT(#REF!)&gt;0,TRUE,FALSE)</formula>
    </cfRule>
  </conditionalFormatting>
  <conditionalFormatting sqref="G33:G42">
    <cfRule type="expression" dxfId="147" priority="25" stopIfTrue="1">
      <formula>IF(#REF!-INT(#REF!)&gt;0,TRUE,FALSE)</formula>
    </cfRule>
  </conditionalFormatting>
  <conditionalFormatting sqref="G43:G44">
    <cfRule type="expression" dxfId="146" priority="100" stopIfTrue="1">
      <formula>IF(#REF!-INT(#REF!)&gt;0,TRUE,FALSE)</formula>
    </cfRule>
  </conditionalFormatting>
  <conditionalFormatting sqref="G46:G47">
    <cfRule type="expression" dxfId="145" priority="46" stopIfTrue="1">
      <formula>IF(#REF!-INT(#REF!)&gt;0,TRUE,FALSE)</formula>
    </cfRule>
  </conditionalFormatting>
  <conditionalFormatting sqref="G49:G50">
    <cfRule type="expression" dxfId="144" priority="21" stopIfTrue="1">
      <formula>IF(#REF!-INT(#REF!)&gt;0,TRUE,FALSE)</formula>
    </cfRule>
  </conditionalFormatting>
  <conditionalFormatting sqref="G52">
    <cfRule type="expression" dxfId="143" priority="3" stopIfTrue="1">
      <formula>IF(#REF!-INT(#REF!)&gt;0,TRUE,FALSE)</formula>
    </cfRule>
  </conditionalFormatting>
  <conditionalFormatting sqref="G53">
    <cfRule type="expression" dxfId="142" priority="20" stopIfTrue="1">
      <formula>IF(#REF!-INT(#REF!)&gt;0,TRUE,FALSE)</formula>
    </cfRule>
  </conditionalFormatting>
  <conditionalFormatting sqref="G55">
    <cfRule type="expression" dxfId="141" priority="12" stopIfTrue="1">
      <formula>IF(#REF!-INT(#REF!)&gt;0,TRUE,FALSE)</formula>
    </cfRule>
  </conditionalFormatting>
  <conditionalFormatting sqref="G56">
    <cfRule type="expression" dxfId="140" priority="88" stopIfTrue="1">
      <formula>IF(#REF!-INT(#REF!)&gt;0,TRUE,FALSE)</formula>
    </cfRule>
  </conditionalFormatting>
  <conditionalFormatting sqref="G57">
    <cfRule type="expression" dxfId="139" priority="134" stopIfTrue="1">
      <formula>IF(#REF!-INT(#REF!)&gt;0,TRUE,FALSE)</formula>
    </cfRule>
  </conditionalFormatting>
  <conditionalFormatting sqref="G66">
    <cfRule type="expression" dxfId="138" priority="74" stopIfTrue="1">
      <formula>IF(#REF!-INT(#REF!)&gt;0,TRUE,FALSE)</formula>
    </cfRule>
  </conditionalFormatting>
  <conditionalFormatting sqref="G67">
    <cfRule type="expression" dxfId="137" priority="68" stopIfTrue="1">
      <formula>IF(#REF!-INT(#REF!)&gt;0,TRUE,FALSE)</formula>
    </cfRule>
  </conditionalFormatting>
  <conditionalFormatting sqref="G68">
    <cfRule type="expression" dxfId="136" priority="77" stopIfTrue="1">
      <formula>IF(#REF!-INT(#REF!)&gt;0,TRUE,FALSE)</formula>
    </cfRule>
  </conditionalFormatting>
  <conditionalFormatting sqref="G77">
    <cfRule type="expression" dxfId="135" priority="59" stopIfTrue="1">
      <formula>IF(#REF!-INT(#REF!)&gt;0,TRUE,FALSE)</formula>
    </cfRule>
  </conditionalFormatting>
  <conditionalFormatting sqref="G78">
    <cfRule type="expression" dxfId="134" priority="53" stopIfTrue="1">
      <formula>IF(#REF!-INT(#REF!)&gt;0,TRUE,FALSE)</formula>
    </cfRule>
  </conditionalFormatting>
  <conditionalFormatting sqref="G79">
    <cfRule type="expression" dxfId="133" priority="62" stopIfTrue="1">
      <formula>IF(#REF!-INT(#REF!)&gt;0,TRUE,FALSE)</formula>
    </cfRule>
  </conditionalFormatting>
  <conditionalFormatting sqref="G88:G97">
    <cfRule type="expression" dxfId="132" priority="686" stopIfTrue="1">
      <formula>IF(#REF!-INT(#REF!)&gt;0,TRUE,FALSE)</formula>
    </cfRule>
  </conditionalFormatting>
  <conditionalFormatting sqref="G99:G108">
    <cfRule type="expression" dxfId="131" priority="677" stopIfTrue="1">
      <formula>IF(#REF!-INT(#REF!)&gt;0,TRUE,FALSE)</formula>
    </cfRule>
  </conditionalFormatting>
  <conditionalFormatting sqref="G110:G119">
    <cfRule type="expression" dxfId="130" priority="668" stopIfTrue="1">
      <formula>IF(#REF!-INT(#REF!)&gt;0,TRUE,FALSE)</formula>
    </cfRule>
  </conditionalFormatting>
  <conditionalFormatting sqref="G121:G130">
    <cfRule type="expression" dxfId="129" priority="659" stopIfTrue="1">
      <formula>IF(#REF!-INT(#REF!)&gt;0,TRUE,FALSE)</formula>
    </cfRule>
  </conditionalFormatting>
  <conditionalFormatting sqref="G132:G141">
    <cfRule type="expression" dxfId="128" priority="650" stopIfTrue="1">
      <formula>IF(#REF!-INT(#REF!)&gt;0,TRUE,FALSE)</formula>
    </cfRule>
  </conditionalFormatting>
  <conditionalFormatting sqref="G143:G152">
    <cfRule type="expression" dxfId="127" priority="641" stopIfTrue="1">
      <formula>IF(#REF!-INT(#REF!)&gt;0,TRUE,FALSE)</formula>
    </cfRule>
  </conditionalFormatting>
  <conditionalFormatting sqref="G154:G163">
    <cfRule type="expression" dxfId="126" priority="632" stopIfTrue="1">
      <formula>IF(#REF!-INT(#REF!)&gt;0,TRUE,FALSE)</formula>
    </cfRule>
  </conditionalFormatting>
  <conditionalFormatting sqref="G165:G174">
    <cfRule type="expression" dxfId="125" priority="623" stopIfTrue="1">
      <formula>IF(#REF!-INT(#REF!)&gt;0,TRUE,FALSE)</formula>
    </cfRule>
  </conditionalFormatting>
  <conditionalFormatting sqref="G176:G185">
    <cfRule type="expression" dxfId="124" priority="614" stopIfTrue="1">
      <formula>IF(#REF!-INT(#REF!)&gt;0,TRUE,FALSE)</formula>
    </cfRule>
  </conditionalFormatting>
  <conditionalFormatting sqref="G187:G196">
    <cfRule type="expression" dxfId="123" priority="605" stopIfTrue="1">
      <formula>IF(#REF!-INT(#REF!)&gt;0,TRUE,FALSE)</formula>
    </cfRule>
  </conditionalFormatting>
  <conditionalFormatting sqref="G198:G207">
    <cfRule type="expression" dxfId="122" priority="596" stopIfTrue="1">
      <formula>IF(#REF!-INT(#REF!)&gt;0,TRUE,FALSE)</formula>
    </cfRule>
  </conditionalFormatting>
  <conditionalFormatting sqref="G209:G218">
    <cfRule type="expression" dxfId="121" priority="587" stopIfTrue="1">
      <formula>IF(#REF!-INT(#REF!)&gt;0,TRUE,FALSE)</formula>
    </cfRule>
  </conditionalFormatting>
  <conditionalFormatting sqref="G220:G229">
    <cfRule type="expression" dxfId="120" priority="578" stopIfTrue="1">
      <formula>IF(#REF!-INT(#REF!)&gt;0,TRUE,FALSE)</formula>
    </cfRule>
  </conditionalFormatting>
  <conditionalFormatting sqref="G231:G240">
    <cfRule type="expression" dxfId="119" priority="569" stopIfTrue="1">
      <formula>IF(#REF!-INT(#REF!)&gt;0,TRUE,FALSE)</formula>
    </cfRule>
  </conditionalFormatting>
  <conditionalFormatting sqref="G242:G251">
    <cfRule type="expression" dxfId="118" priority="560" stopIfTrue="1">
      <formula>IF(#REF!-INT(#REF!)&gt;0,TRUE,FALSE)</formula>
    </cfRule>
  </conditionalFormatting>
  <conditionalFormatting sqref="G253:G262">
    <cfRule type="expression" dxfId="117" priority="551" stopIfTrue="1">
      <formula>IF(#REF!-INT(#REF!)&gt;0,TRUE,FALSE)</formula>
    </cfRule>
  </conditionalFormatting>
  <conditionalFormatting sqref="G264:G273">
    <cfRule type="expression" dxfId="116" priority="542" stopIfTrue="1">
      <formula>IF(#REF!-INT(#REF!)&gt;0,TRUE,FALSE)</formula>
    </cfRule>
  </conditionalFormatting>
  <conditionalFormatting sqref="G275:G284">
    <cfRule type="expression" dxfId="115" priority="533" stopIfTrue="1">
      <formula>IF(#REF!-INT(#REF!)&gt;0,TRUE,FALSE)</formula>
    </cfRule>
  </conditionalFormatting>
  <conditionalFormatting sqref="G286:G295">
    <cfRule type="expression" dxfId="114" priority="524" stopIfTrue="1">
      <formula>IF(#REF!-INT(#REF!)&gt;0,TRUE,FALSE)</formula>
    </cfRule>
  </conditionalFormatting>
  <conditionalFormatting sqref="G297:G306">
    <cfRule type="expression" dxfId="113" priority="515" stopIfTrue="1">
      <formula>IF(#REF!-INT(#REF!)&gt;0,TRUE,FALSE)</formula>
    </cfRule>
  </conditionalFormatting>
  <conditionalFormatting sqref="G308:G317">
    <cfRule type="expression" dxfId="112" priority="506" stopIfTrue="1">
      <formula>IF(#REF!-INT(#REF!)&gt;0,TRUE,FALSE)</formula>
    </cfRule>
  </conditionalFormatting>
  <conditionalFormatting sqref="G319:G328">
    <cfRule type="expression" dxfId="111" priority="497" stopIfTrue="1">
      <formula>IF(#REF!-INT(#REF!)&gt;0,TRUE,FALSE)</formula>
    </cfRule>
  </conditionalFormatting>
  <conditionalFormatting sqref="G330:G339">
    <cfRule type="expression" dxfId="110" priority="488" stopIfTrue="1">
      <formula>IF(#REF!-INT(#REF!)&gt;0,TRUE,FALSE)</formula>
    </cfRule>
  </conditionalFormatting>
  <conditionalFormatting sqref="G341:G350">
    <cfRule type="expression" dxfId="109" priority="479" stopIfTrue="1">
      <formula>IF(#REF!-INT(#REF!)&gt;0,TRUE,FALSE)</formula>
    </cfRule>
  </conditionalFormatting>
  <conditionalFormatting sqref="G352:G361">
    <cfRule type="expression" dxfId="108" priority="470" stopIfTrue="1">
      <formula>IF(#REF!-INT(#REF!)&gt;0,TRUE,FALSE)</formula>
    </cfRule>
  </conditionalFormatting>
  <conditionalFormatting sqref="G363:G372">
    <cfRule type="expression" dxfId="107" priority="461" stopIfTrue="1">
      <formula>IF(#REF!-INT(#REF!)&gt;0,TRUE,FALSE)</formula>
    </cfRule>
  </conditionalFormatting>
  <conditionalFormatting sqref="G374:G383">
    <cfRule type="expression" dxfId="106" priority="452" stopIfTrue="1">
      <formula>IF(#REF!-INT(#REF!)&gt;0,TRUE,FALSE)</formula>
    </cfRule>
  </conditionalFormatting>
  <conditionalFormatting sqref="G385:G394">
    <cfRule type="expression" dxfId="105" priority="443" stopIfTrue="1">
      <formula>IF(#REF!-INT(#REF!)&gt;0,TRUE,FALSE)</formula>
    </cfRule>
  </conditionalFormatting>
  <conditionalFormatting sqref="G396:G405">
    <cfRule type="expression" dxfId="104" priority="434" stopIfTrue="1">
      <formula>IF(#REF!-INT(#REF!)&gt;0,TRUE,FALSE)</formula>
    </cfRule>
  </conditionalFormatting>
  <conditionalFormatting sqref="G407:G416">
    <cfRule type="expression" dxfId="103" priority="425" stopIfTrue="1">
      <formula>IF(#REF!-INT(#REF!)&gt;0,TRUE,FALSE)</formula>
    </cfRule>
  </conditionalFormatting>
  <conditionalFormatting sqref="G418:G427">
    <cfRule type="expression" dxfId="102" priority="416" stopIfTrue="1">
      <formula>IF(#REF!-INT(#REF!)&gt;0,TRUE,FALSE)</formula>
    </cfRule>
  </conditionalFormatting>
  <conditionalFormatting sqref="G429:G438">
    <cfRule type="expression" dxfId="101" priority="407" stopIfTrue="1">
      <formula>IF(#REF!-INT(#REF!)&gt;0,TRUE,FALSE)</formula>
    </cfRule>
  </conditionalFormatting>
  <conditionalFormatting sqref="G440:G449">
    <cfRule type="expression" dxfId="100" priority="398" stopIfTrue="1">
      <formula>IF(#REF!-INT(#REF!)&gt;0,TRUE,FALSE)</formula>
    </cfRule>
  </conditionalFormatting>
  <conditionalFormatting sqref="G451:G460">
    <cfRule type="expression" dxfId="99" priority="389" stopIfTrue="1">
      <formula>IF(#REF!-INT(#REF!)&gt;0,TRUE,FALSE)</formula>
    </cfRule>
  </conditionalFormatting>
  <conditionalFormatting sqref="G462:G471">
    <cfRule type="expression" dxfId="98" priority="380" stopIfTrue="1">
      <formula>IF(#REF!-INT(#REF!)&gt;0,TRUE,FALSE)</formula>
    </cfRule>
  </conditionalFormatting>
  <conditionalFormatting sqref="G473:G482">
    <cfRule type="expression" dxfId="97" priority="371" stopIfTrue="1">
      <formula>IF(#REF!-INT(#REF!)&gt;0,TRUE,FALSE)</formula>
    </cfRule>
  </conditionalFormatting>
  <conditionalFormatting sqref="G484:G493">
    <cfRule type="expression" dxfId="96" priority="362" stopIfTrue="1">
      <formula>IF(#REF!-INT(#REF!)&gt;0,TRUE,FALSE)</formula>
    </cfRule>
  </conditionalFormatting>
  <conditionalFormatting sqref="G495:G504">
    <cfRule type="expression" dxfId="95" priority="353" stopIfTrue="1">
      <formula>IF(#REF!-INT(#REF!)&gt;0,TRUE,FALSE)</formula>
    </cfRule>
  </conditionalFormatting>
  <conditionalFormatting sqref="G506:G515">
    <cfRule type="expression" dxfId="94" priority="344" stopIfTrue="1">
      <formula>IF(#REF!-INT(#REF!)&gt;0,TRUE,FALSE)</formula>
    </cfRule>
  </conditionalFormatting>
  <conditionalFormatting sqref="G517:G526">
    <cfRule type="expression" dxfId="93" priority="335" stopIfTrue="1">
      <formula>IF(#REF!-INT(#REF!)&gt;0,TRUE,FALSE)</formula>
    </cfRule>
  </conditionalFormatting>
  <conditionalFormatting sqref="G528:G537">
    <cfRule type="expression" dxfId="92" priority="326" stopIfTrue="1">
      <formula>IF(#REF!-INT(#REF!)&gt;0,TRUE,FALSE)</formula>
    </cfRule>
  </conditionalFormatting>
  <conditionalFormatting sqref="G539:G548">
    <cfRule type="expression" dxfId="91" priority="317" stopIfTrue="1">
      <formula>IF(#REF!-INT(#REF!)&gt;0,TRUE,FALSE)</formula>
    </cfRule>
  </conditionalFormatting>
  <conditionalFormatting sqref="G550:G559">
    <cfRule type="expression" dxfId="90" priority="308" stopIfTrue="1">
      <formula>IF(#REF!-INT(#REF!)&gt;0,TRUE,FALSE)</formula>
    </cfRule>
  </conditionalFormatting>
  <conditionalFormatting sqref="G561:G570">
    <cfRule type="expression" dxfId="89" priority="299" stopIfTrue="1">
      <formula>IF(#REF!-INT(#REF!)&gt;0,TRUE,FALSE)</formula>
    </cfRule>
  </conditionalFormatting>
  <conditionalFormatting sqref="G572:G581">
    <cfRule type="expression" dxfId="88" priority="290" stopIfTrue="1">
      <formula>IF(#REF!-INT(#REF!)&gt;0,TRUE,FALSE)</formula>
    </cfRule>
  </conditionalFormatting>
  <conditionalFormatting sqref="G583:G592">
    <cfRule type="expression" dxfId="87" priority="281" stopIfTrue="1">
      <formula>IF(#REF!-INT(#REF!)&gt;0,TRUE,FALSE)</formula>
    </cfRule>
  </conditionalFormatting>
  <conditionalFormatting sqref="G594:G603">
    <cfRule type="expression" dxfId="86" priority="272" stopIfTrue="1">
      <formula>IF(#REF!-INT(#REF!)&gt;0,TRUE,FALSE)</formula>
    </cfRule>
  </conditionalFormatting>
  <conditionalFormatting sqref="G605:G614">
    <cfRule type="expression" dxfId="85" priority="263" stopIfTrue="1">
      <formula>IF(#REF!-INT(#REF!)&gt;0,TRUE,FALSE)</formula>
    </cfRule>
  </conditionalFormatting>
  <conditionalFormatting sqref="G616:G625">
    <cfRule type="expression" dxfId="84" priority="254" stopIfTrue="1">
      <formula>IF(#REF!-INT(#REF!)&gt;0,TRUE,FALSE)</formula>
    </cfRule>
  </conditionalFormatting>
  <conditionalFormatting sqref="G627:G636">
    <cfRule type="expression" dxfId="83" priority="245" stopIfTrue="1">
      <formula>IF(#REF!-INT(#REF!)&gt;0,TRUE,FALSE)</formula>
    </cfRule>
  </conditionalFormatting>
  <conditionalFormatting sqref="G638:G647">
    <cfRule type="expression" dxfId="82" priority="236" stopIfTrue="1">
      <formula>IF(#REF!-INT(#REF!)&gt;0,TRUE,FALSE)</formula>
    </cfRule>
  </conditionalFormatting>
  <conditionalFormatting sqref="G649:G658">
    <cfRule type="expression" dxfId="81" priority="227" stopIfTrue="1">
      <formula>IF(#REF!-INT(#REF!)&gt;0,TRUE,FALSE)</formula>
    </cfRule>
  </conditionalFormatting>
  <conditionalFormatting sqref="G660:G669">
    <cfRule type="expression" dxfId="80" priority="218" stopIfTrue="1">
      <formula>IF(#REF!-INT(#REF!)&gt;0,TRUE,FALSE)</formula>
    </cfRule>
  </conditionalFormatting>
  <conditionalFormatting sqref="G671:G680">
    <cfRule type="expression" dxfId="79" priority="209" stopIfTrue="1">
      <formula>IF(#REF!-INT(#REF!)&gt;0,TRUE,FALSE)</formula>
    </cfRule>
  </conditionalFormatting>
  <conditionalFormatting sqref="G682:G691">
    <cfRule type="expression" dxfId="78" priority="200" stopIfTrue="1">
      <formula>IF(#REF!-INT(#REF!)&gt;0,TRUE,FALSE)</formula>
    </cfRule>
  </conditionalFormatting>
  <conditionalFormatting sqref="G693:G702">
    <cfRule type="expression" dxfId="77" priority="191" stopIfTrue="1">
      <formula>IF(#REF!-INT(#REF!)&gt;0,TRUE,FALSE)</formula>
    </cfRule>
  </conditionalFormatting>
  <conditionalFormatting sqref="G704:G713">
    <cfRule type="expression" dxfId="76" priority="182" stopIfTrue="1">
      <formula>IF(#REF!-INT(#REF!)&gt;0,TRUE,FALSE)</formula>
    </cfRule>
  </conditionalFormatting>
  <conditionalFormatting sqref="G715:G724">
    <cfRule type="expression" dxfId="75" priority="173" stopIfTrue="1">
      <formula>IF(#REF!-INT(#REF!)&gt;0,TRUE,FALSE)</formula>
    </cfRule>
  </conditionalFormatting>
  <conditionalFormatting sqref="G726:G735">
    <cfRule type="expression" dxfId="74" priority="164" stopIfTrue="1">
      <formula>IF(#REF!-INT(#REF!)&gt;0,TRUE,FALSE)</formula>
    </cfRule>
  </conditionalFormatting>
  <conditionalFormatting sqref="G737:G746">
    <cfRule type="expression" dxfId="73" priority="155" stopIfTrue="1">
      <formula>IF(#REF!-INT(#REF!)&gt;0,TRUE,FALSE)</formula>
    </cfRule>
  </conditionalFormatting>
  <conditionalFormatting sqref="G45:I45">
    <cfRule type="expression" dxfId="72" priority="50" stopIfTrue="1">
      <formula>IF(#REF!-INT(#REF!)&gt;0,TRUE,FALSE)</formula>
    </cfRule>
  </conditionalFormatting>
  <conditionalFormatting sqref="G65:I65 E65:E67">
    <cfRule type="expression" dxfId="71" priority="75" stopIfTrue="1">
      <formula>IF(#REF!-INT(#REF!)&gt;0,TRUE,FALSE)</formula>
    </cfRule>
  </conditionalFormatting>
  <conditionalFormatting sqref="G76:I76 E76:E78">
    <cfRule type="expression" dxfId="70" priority="60" stopIfTrue="1">
      <formula>IF(#REF!-INT(#REF!)&gt;0,TRUE,FALSE)</formula>
    </cfRule>
  </conditionalFormatting>
  <conditionalFormatting sqref="H46:H47">
    <cfRule type="expression" dxfId="69" priority="45" stopIfTrue="1">
      <formula>IF(#REF!-INT(#REF!)&gt;0,TRUE,FALSE)</formula>
    </cfRule>
  </conditionalFormatting>
  <conditionalFormatting sqref="H49:H50">
    <cfRule type="expression" dxfId="68" priority="38" stopIfTrue="1">
      <formula>IF(#REF!-INT(#REF!)&gt;0,TRUE,FALSE)</formula>
    </cfRule>
  </conditionalFormatting>
  <conditionalFormatting sqref="H52">
    <cfRule type="expression" dxfId="67" priority="5" stopIfTrue="1">
      <formula>IF(#REF!-INT(#REF!)&gt;0,TRUE,FALSE)</formula>
    </cfRule>
  </conditionalFormatting>
  <conditionalFormatting sqref="H53">
    <cfRule type="expression" dxfId="66" priority="31" stopIfTrue="1">
      <formula>IF(#REF!-INT(#REF!)&gt;0,TRUE,FALSE)</formula>
    </cfRule>
  </conditionalFormatting>
  <conditionalFormatting sqref="H55:H56">
    <cfRule type="expression" dxfId="65" priority="15" stopIfTrue="1">
      <formula>IF(#REF!-INT(#REF!)&gt;0,TRUE,FALSE)</formula>
    </cfRule>
  </conditionalFormatting>
  <conditionalFormatting sqref="H9:I30">
    <cfRule type="expression" dxfId="64" priority="22" stopIfTrue="1">
      <formula>IF($B1-INT($B1)&gt;0,TRUE,FALSE)</formula>
    </cfRule>
  </conditionalFormatting>
  <conditionalFormatting sqref="H32:I41">
    <cfRule type="expression" dxfId="63" priority="11" stopIfTrue="1">
      <formula>IF($B24-INT($B24)&gt;0,TRUE,FALSE)</formula>
    </cfRule>
  </conditionalFormatting>
  <conditionalFormatting sqref="H42:I42">
    <cfRule type="expression" dxfId="62" priority="144" stopIfTrue="1">
      <formula>IF(#REF!-INT(#REF!)&gt;0,TRUE,FALSE)</formula>
    </cfRule>
  </conditionalFormatting>
  <conditionalFormatting sqref="H43:I44">
    <cfRule type="expression" dxfId="61" priority="9" stopIfTrue="1">
      <formula>IF($B35-INT($B35)&gt;0,TRUE,FALSE)</formula>
    </cfRule>
  </conditionalFormatting>
  <conditionalFormatting sqref="H57:I57">
    <cfRule type="expression" dxfId="60" priority="135" stopIfTrue="1">
      <formula>IF(#REF!-INT(#REF!)&gt;0,TRUE,FALSE)</formula>
    </cfRule>
  </conditionalFormatting>
  <conditionalFormatting sqref="H66:I68">
    <cfRule type="expression" dxfId="59" priority="66" stopIfTrue="1">
      <formula>IF($B58-INT($B58)&gt;0,TRUE,FALSE)</formula>
    </cfRule>
  </conditionalFormatting>
  <conditionalFormatting sqref="H77:I79">
    <cfRule type="expression" dxfId="58" priority="51" stopIfTrue="1">
      <formula>IF($B69-INT($B69)&gt;0,TRUE,FALSE)</formula>
    </cfRule>
  </conditionalFormatting>
  <conditionalFormatting sqref="I46">
    <cfRule type="expression" dxfId="57" priority="8" stopIfTrue="1">
      <formula>IF($B38-INT($B38)&gt;0,TRUE,FALSE)</formula>
    </cfRule>
  </conditionalFormatting>
  <conditionalFormatting sqref="I47">
    <cfRule type="expression" dxfId="56" priority="44" stopIfTrue="1">
      <formula>IF(#REF!-INT(#REF!)&gt;0,TRUE,FALSE)</formula>
    </cfRule>
  </conditionalFormatting>
  <conditionalFormatting sqref="I49:I50">
    <cfRule type="expression" dxfId="55" priority="37" stopIfTrue="1">
      <formula>IF(#REF!-INT(#REF!)&gt;0,TRUE,FALSE)</formula>
    </cfRule>
  </conditionalFormatting>
  <conditionalFormatting sqref="I52">
    <cfRule type="expression" dxfId="54" priority="4" stopIfTrue="1">
      <formula>IF(#REF!-INT(#REF!)&gt;0,TRUE,FALSE)</formula>
    </cfRule>
  </conditionalFormatting>
  <conditionalFormatting sqref="I53">
    <cfRule type="expression" dxfId="53" priority="30" stopIfTrue="1">
      <formula>IF(#REF!-INT(#REF!)&gt;0,TRUE,FALSE)</formula>
    </cfRule>
  </conditionalFormatting>
  <conditionalFormatting sqref="I55:I56">
    <cfRule type="expression" dxfId="52" priority="14" stopIfTrue="1">
      <formula>IF(#REF!-INT(#REF!)&gt;0,TRUE,FALSE)</formula>
    </cfRule>
  </conditionalFormatting>
  <conditionalFormatting sqref="J48">
    <cfRule type="cellIs" dxfId="51" priority="7" stopIfTrue="1" operator="equal">
      <formula>"NO ADMISIBLE"</formula>
    </cfRule>
  </conditionalFormatting>
  <dataValidations count="1">
    <dataValidation type="list" allowBlank="1" showInputMessage="1" showErrorMessage="1" sqref="D6 J48 D9:D746" xr:uid="{D064DE84-2817-4080-9B16-591339131B2E}">
      <formula1>prueba</formula1>
    </dataValidation>
  </dataValidations>
  <pageMargins left="0.74803149606299213" right="0.74803149606299213" top="0.98425196850393704" bottom="0.98425196850393704" header="0" footer="0"/>
  <pageSetup scale="5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220980</xdr:colOff>
                    <xdr:row>2</xdr:row>
                    <xdr:rowOff>137160</xdr:rowOff>
                  </from>
                  <to>
                    <xdr:col>2</xdr:col>
                    <xdr:colOff>7620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8CDFA-EE8C-4A47-8914-271B439C9D2D}">
  <sheetPr>
    <tabColor rgb="FFFFC000"/>
    <pageSetUpPr fitToPage="1"/>
  </sheetPr>
  <dimension ref="A2:M778"/>
  <sheetViews>
    <sheetView view="pageBreakPreview" zoomScale="80" zoomScaleNormal="100" zoomScaleSheetLayoutView="80" workbookViewId="0">
      <selection activeCell="K10" sqref="K10"/>
    </sheetView>
  </sheetViews>
  <sheetFormatPr baseColWidth="10" defaultColWidth="11.44140625" defaultRowHeight="13.2"/>
  <cols>
    <col min="1" max="1" width="6.44140625" style="467" customWidth="1"/>
    <col min="2" max="2" width="7.6640625" style="467" customWidth="1"/>
    <col min="3" max="3" width="5.6640625" style="467" customWidth="1"/>
    <col min="4" max="4" width="29.44140625" style="468" customWidth="1"/>
    <col min="5" max="6" width="18.6640625" style="469" customWidth="1"/>
    <col min="7" max="7" width="14.6640625" style="469" bestFit="1" customWidth="1"/>
    <col min="8" max="8" width="42.44140625" style="469" customWidth="1"/>
    <col min="9" max="9" width="22.5546875" style="467" customWidth="1"/>
    <col min="10" max="10" width="13.88671875" style="470" customWidth="1"/>
    <col min="11" max="11" width="9.6640625" style="471" customWidth="1"/>
    <col min="12" max="12" width="12.5546875" style="467" customWidth="1"/>
    <col min="13" max="13" width="12.6640625" style="467" customWidth="1"/>
    <col min="14" max="16384" width="11.44140625" style="467"/>
  </cols>
  <sheetData>
    <row r="2" spans="3:13" s="472" customFormat="1" ht="20.25" customHeight="1">
      <c r="C2" s="675" t="str">
        <f>'Puntaje Exp'!C2</f>
        <v>INSTITUTO NACIONAL DE VIAS</v>
      </c>
      <c r="D2" s="675"/>
      <c r="E2" s="675"/>
      <c r="F2" s="675"/>
      <c r="G2" s="675"/>
      <c r="H2" s="675"/>
      <c r="J2" s="473"/>
      <c r="K2" s="474"/>
    </row>
    <row r="3" spans="3:13" s="472" customFormat="1" ht="18" customHeight="1">
      <c r="C3" s="677" t="str">
        <f>'Puntaje Exp'!C3</f>
        <v>DIRECCIÓN TERRITORIAL CASANARE</v>
      </c>
      <c r="D3" s="677"/>
      <c r="E3" s="677"/>
      <c r="F3" s="677"/>
      <c r="G3" s="677"/>
      <c r="H3" s="677"/>
      <c r="J3" s="473"/>
      <c r="K3" s="474"/>
    </row>
    <row r="4" spans="3:13" s="472" customFormat="1" ht="13.5" customHeight="1">
      <c r="C4" s="679" t="str">
        <f>'Puntaje Exp'!C4</f>
        <v>SA-MC-DT-CAS-004-2023</v>
      </c>
      <c r="D4" s="679"/>
      <c r="E4" s="679"/>
      <c r="F4" s="679"/>
      <c r="G4" s="679"/>
      <c r="H4" s="679"/>
      <c r="J4" s="473"/>
      <c r="K4" s="474"/>
    </row>
    <row r="5" spans="3:13" s="472" customFormat="1" ht="13.5" customHeight="1">
      <c r="C5" s="679" t="s">
        <v>264</v>
      </c>
      <c r="D5" s="679"/>
      <c r="E5" s="679"/>
      <c r="F5" s="679"/>
      <c r="G5" s="679"/>
      <c r="H5" s="679"/>
      <c r="J5" s="473"/>
      <c r="K5" s="474"/>
    </row>
    <row r="6" spans="3:13" s="472" customFormat="1" ht="14.4" thickBot="1">
      <c r="C6" s="475"/>
      <c r="D6" s="476"/>
      <c r="E6" s="479"/>
      <c r="F6" s="479"/>
      <c r="G6" s="479"/>
      <c r="H6" s="479"/>
      <c r="J6" s="473"/>
      <c r="K6" s="474"/>
    </row>
    <row r="7" spans="3:13">
      <c r="C7" s="680" t="s">
        <v>210</v>
      </c>
      <c r="D7" s="682" t="s">
        <v>15</v>
      </c>
      <c r="E7" s="684" t="s">
        <v>265</v>
      </c>
      <c r="F7" s="688" t="s">
        <v>266</v>
      </c>
      <c r="G7" s="688" t="s">
        <v>267</v>
      </c>
      <c r="H7" s="534" t="s">
        <v>264</v>
      </c>
    </row>
    <row r="8" spans="3:13" ht="110.25" customHeight="1" thickBot="1">
      <c r="C8" s="681"/>
      <c r="D8" s="683"/>
      <c r="E8" s="685"/>
      <c r="F8" s="689"/>
      <c r="G8" s="689"/>
      <c r="H8" s="481" t="s">
        <v>268</v>
      </c>
    </row>
    <row r="9" spans="3:13" ht="30.75" customHeight="1">
      <c r="C9" s="535">
        <v>1</v>
      </c>
      <c r="D9" s="536" t="str">
        <f>+PROPONENTE!B14</f>
        <v>JUAN BERNARDO CAÑON PARRA</v>
      </c>
      <c r="E9" s="537"/>
      <c r="F9" s="538"/>
      <c r="G9" s="539"/>
      <c r="H9" s="540"/>
      <c r="J9" s="490"/>
      <c r="K9" s="491"/>
      <c r="L9" s="492"/>
      <c r="M9" s="492"/>
    </row>
    <row r="10" spans="3:13" ht="30" customHeight="1">
      <c r="C10" s="541">
        <v>1.1000000000000001</v>
      </c>
      <c r="D10" s="542" t="str">
        <f>+D9</f>
        <v>JUAN BERNARDO CAÑON PARRA</v>
      </c>
      <c r="E10" s="543">
        <f>+'Cap Financiera y Organizacional'!C12</f>
        <v>1236289083</v>
      </c>
      <c r="F10" s="497">
        <f>+'Cap Financiera y Organizacional'!E12</f>
        <v>10164399</v>
      </c>
      <c r="G10" s="520">
        <f>IF(OR(D10="",E10="",F10=""),"",IF(OR(E10=0,F10=0),0,E10/F10))</f>
        <v>121.62933420854495</v>
      </c>
      <c r="H10" s="544">
        <f>IF(OR(D10="",E10="",F10=""),"",IF(AND(G10&gt;0,G10&lt;=0.5),Puntajes!$D$12,IF(AND(G10&gt;0.5,G10&lt;=0.75),Puntajes!$D$13,IF(AND(G10&gt;0.75,G10&lt;=1),Puntajes!$D$14,IF(AND(G10&gt;1,G10&lt;=1.5),Puntajes!$D$15,IF(G10&gt;1.5,Puntajes!$D$16,0))))))</f>
        <v>40</v>
      </c>
    </row>
    <row r="11" spans="3:13" ht="25.5" customHeight="1" thickBot="1">
      <c r="C11" s="541"/>
      <c r="D11" s="542"/>
      <c r="E11" s="543" t="str">
        <f>IF(OR(C11="",D11=""),"",IF(ISERROR(VLOOKUP(D11,'[1]Cap Financiera y Organizacional'!$B$12:$X$62743,3,0)),"",VLOOKUP(D11,'[1]Cap Financiera y Organizacional'!$B$12:$X$62743,3,0)))</f>
        <v/>
      </c>
      <c r="F11" s="497" t="str">
        <f>IF(OR(C11="",D11=""),"",IF(ISERROR(VLOOKUP(D11,'[1]Cap Financiera y Organizacional'!$B$12:$X$62743,5,0)),"",VLOOKUP(D11,'[1]Cap Financiera y Organizacional'!$B$12:$X$62743,5,0)))</f>
        <v/>
      </c>
      <c r="G11" s="520" t="str">
        <f>IF(OR(D11="",E11="",F11=""),"",IF(OR(E11=0,F11=0),0,E11/F11))</f>
        <v/>
      </c>
      <c r="H11" s="544" t="str">
        <f>IF(OR(D11="",E11="",F11=""),"",IF(AND(G11&gt;0,G11&lt;=CapFinanciera1),[1]Puntajes!$D$12,IF(AND(G11&gt;CapFinanciera1,G11&lt;=CapFinanciera2),[1]Puntajes!$D$13,IF(AND(G11&gt;CapFinanciera2,G11&lt;=CapFinanciera3),[1]Puntajes!$D$14,IF(AND(G11&gt;CapFinanciera3,G11&lt;=CapFinanciera4),[1]Puntajes!$D$15,IF(G11&gt;CapFinanciera4,[1]Puntajes!$D$16,0))))))</f>
        <v/>
      </c>
    </row>
    <row r="12" spans="3:13" ht="14.4" hidden="1" thickBot="1">
      <c r="C12" s="541"/>
      <c r="D12" s="542" t="str">
        <f>IF(ISERROR(VLOOKUP(C12,'[1]Cap Financiera y Organizacional'!$A$12:$X$62743,2,0)),"",VLOOKUP(C12,'[1]Cap Financiera y Organizacional'!$A$12:$X$3603,2,0))</f>
        <v/>
      </c>
      <c r="E12" s="543" t="str">
        <f>IF(OR(C12="",D12=""),"",IF(ISERROR(VLOOKUP(D12,'[1]Cap Financiera y Organizacional'!$B$12:$X$62743,3,0)),"",VLOOKUP(D12,'[1]Cap Financiera y Organizacional'!$B$12:$X$62743,3,0)))</f>
        <v/>
      </c>
      <c r="F12" s="497" t="str">
        <f>IF(OR(C12="",D12=""),"",IF(ISERROR(VLOOKUP(D12,'[1]Cap Financiera y Organizacional'!$B$12:$X$62743,5,0)),"",VLOOKUP(D12,'[1]Cap Financiera y Organizacional'!$B$12:$X$62743,5,0)))</f>
        <v/>
      </c>
      <c r="G12" s="520" t="str">
        <f>IF(OR(D12="",E12="",F12=""),"",IF(OR(E12=0,F12=0),0,E12/F12))</f>
        <v/>
      </c>
      <c r="H12" s="544" t="str">
        <f>IF(OR(D12="",E12="",F12=""),"",IF(AND(G12&gt;0,G12&lt;=CapFinanciera1),[1]Puntajes!$D$12,IF(AND(G12&gt;CapFinanciera1,G12&lt;=CapFinanciera2),[1]Puntajes!$D$13,IF(AND(G12&gt;CapFinanciera2,G12&lt;=CapFinanciera3),[1]Puntajes!$D$14,IF(AND(G12&gt;CapFinanciera3,G12&lt;=CapFinanciera4),[1]Puntajes!$D$15,IF(G12&gt;CapFinanciera4,[1]Puntajes!$D$16,0))))))</f>
        <v/>
      </c>
    </row>
    <row r="13" spans="3:13" ht="14.4" hidden="1" thickBot="1">
      <c r="C13" s="541"/>
      <c r="D13" s="542" t="str">
        <f>IF(ISERROR(VLOOKUP(C13,'[1]Cap Financiera y Organizacional'!$A$12:$X$62743,2,0)),"",VLOOKUP(C13,'[1]Cap Financiera y Organizacional'!$A$12:$X$3603,2,0))</f>
        <v/>
      </c>
      <c r="E13" s="543" t="str">
        <f>IF(OR(C13="",D13=""),"",IF(ISERROR(VLOOKUP(D13,'[1]Cap Financiera y Organizacional'!$B$12:$X$62743,3,0)),"",VLOOKUP(D13,'[1]Cap Financiera y Organizacional'!$B$12:$X$62743,3,0)))</f>
        <v/>
      </c>
      <c r="F13" s="497" t="str">
        <f>IF(OR(C13="",D13=""),"",IF(ISERROR(VLOOKUP(D13,'[1]Cap Financiera y Organizacional'!$B$12:$X$62743,5,0)),"",VLOOKUP(D13,'[1]Cap Financiera y Organizacional'!$B$12:$X$62743,5,0)))</f>
        <v/>
      </c>
      <c r="G13" s="520" t="str">
        <f t="shared" ref="G13:G19" si="0">IF(OR(D13="",E13="",F13=""),"",IF(OR(E13=0,F13=0),0,E13/F13))</f>
        <v/>
      </c>
      <c r="H13" s="544" t="str">
        <f>IF(OR(D13="",E13="",F13=""),"",IF(AND(G13&gt;0,G13&lt;=CapFinanciera1),[1]Puntajes!$D$12,IF(AND(G13&gt;CapFinanciera1,G13&lt;=CapFinanciera2),[1]Puntajes!$D$13,IF(AND(G13&gt;CapFinanciera2,G13&lt;=CapFinanciera3),[1]Puntajes!$D$14,IF(AND(G13&gt;CapFinanciera3,G13&lt;=CapFinanciera4),[1]Puntajes!$D$15,IF(G13&gt;CapFinanciera4,[1]Puntajes!$D$16,0))))))</f>
        <v/>
      </c>
    </row>
    <row r="14" spans="3:13" ht="14.4" hidden="1" thickBot="1">
      <c r="C14" s="541"/>
      <c r="D14" s="542" t="str">
        <f>IF(ISERROR(VLOOKUP(C14,'[1]Cap Financiera y Organizacional'!$A$12:$X$62743,2,0)),"",VLOOKUP(C14,'[1]Cap Financiera y Organizacional'!$A$12:$X$3603,2,0))</f>
        <v/>
      </c>
      <c r="E14" s="543" t="str">
        <f>IF(OR(C14="",D14=""),"",IF(ISERROR(VLOOKUP(D14,'[1]Cap Financiera y Organizacional'!$B$12:$X$62743,3,0)),"",VLOOKUP(D14,'[1]Cap Financiera y Organizacional'!$B$12:$X$62743,3,0)))</f>
        <v/>
      </c>
      <c r="F14" s="497" t="str">
        <f>IF(OR(C14="",D14=""),"",IF(ISERROR(VLOOKUP(D14,'[1]Cap Financiera y Organizacional'!$B$12:$X$62743,5,0)),"",VLOOKUP(D14,'[1]Cap Financiera y Organizacional'!$B$12:$X$62743,5,0)))</f>
        <v/>
      </c>
      <c r="G14" s="520" t="str">
        <f t="shared" si="0"/>
        <v/>
      </c>
      <c r="H14" s="544" t="str">
        <f>IF(OR(D14="",E14="",F14=""),"",IF(AND(G14&gt;0,G14&lt;=CapFinanciera1),[1]Puntajes!$D$12,IF(AND(G14&gt;CapFinanciera1,G14&lt;=CapFinanciera2),[1]Puntajes!$D$13,IF(AND(G14&gt;CapFinanciera2,G14&lt;=CapFinanciera3),[1]Puntajes!$D$14,IF(AND(G14&gt;CapFinanciera3,G14&lt;=CapFinanciera4),[1]Puntajes!$D$15,IF(G14&gt;CapFinanciera4,[1]Puntajes!$D$16,0))))))</f>
        <v/>
      </c>
    </row>
    <row r="15" spans="3:13" ht="14.4" hidden="1" thickBot="1">
      <c r="C15" s="541"/>
      <c r="D15" s="542" t="str">
        <f>IF(ISERROR(VLOOKUP(C15,'[1]Cap Financiera y Organizacional'!$A$12:$X$62743,2,0)),"",VLOOKUP(C15,'[1]Cap Financiera y Organizacional'!$A$12:$X$3603,2,0))</f>
        <v/>
      </c>
      <c r="E15" s="543" t="str">
        <f>IF(OR(C15="",D15=""),"",IF(ISERROR(VLOOKUP(D15,'[1]Cap Financiera y Organizacional'!$B$12:$X$62743,3,0)),"",VLOOKUP(D15,'[1]Cap Financiera y Organizacional'!$B$12:$X$62743,3,0)))</f>
        <v/>
      </c>
      <c r="F15" s="497" t="str">
        <f>IF(OR(C15="",D15=""),"",IF(ISERROR(VLOOKUP(D15,'[1]Cap Financiera y Organizacional'!$B$12:$X$62743,5,0)),"",VLOOKUP(D15,'[1]Cap Financiera y Organizacional'!$B$12:$X$62743,5,0)))</f>
        <v/>
      </c>
      <c r="G15" s="520" t="str">
        <f t="shared" si="0"/>
        <v/>
      </c>
      <c r="H15" s="544" t="str">
        <f>IF(OR(D15="",E15="",F15=""),"",IF(AND(G15&gt;0,G15&lt;=CapFinanciera1),[1]Puntajes!$D$12,IF(AND(G15&gt;CapFinanciera1,G15&lt;=CapFinanciera2),[1]Puntajes!$D$13,IF(AND(G15&gt;CapFinanciera2,G15&lt;=CapFinanciera3),[1]Puntajes!$D$14,IF(AND(G15&gt;CapFinanciera3,G15&lt;=CapFinanciera4),[1]Puntajes!$D$15,IF(G15&gt;CapFinanciera4,[1]Puntajes!$D$16,0))))))</f>
        <v/>
      </c>
    </row>
    <row r="16" spans="3:13" ht="14.4" hidden="1" thickBot="1">
      <c r="C16" s="541"/>
      <c r="D16" s="542" t="str">
        <f>IF(ISERROR(VLOOKUP(C16,'[1]Cap Financiera y Organizacional'!$A$12:$X$62743,2,0)),"",VLOOKUP(C16,'[1]Cap Financiera y Organizacional'!$A$12:$X$3603,2,0))</f>
        <v/>
      </c>
      <c r="E16" s="543" t="str">
        <f>IF(OR(C16="",D16=""),"",IF(ISERROR(VLOOKUP(D16,'[1]Cap Financiera y Organizacional'!$B$12:$X$62743,3,0)),"",VLOOKUP(D16,'[1]Cap Financiera y Organizacional'!$B$12:$X$62743,3,0)))</f>
        <v/>
      </c>
      <c r="F16" s="497" t="str">
        <f>IF(OR(C16="",D16=""),"",IF(ISERROR(VLOOKUP(D16,'[1]Cap Financiera y Organizacional'!$B$12:$X$62743,5,0)),"",VLOOKUP(D16,'[1]Cap Financiera y Organizacional'!$B$12:$X$62743,5,0)))</f>
        <v/>
      </c>
      <c r="G16" s="520" t="str">
        <f t="shared" si="0"/>
        <v/>
      </c>
      <c r="H16" s="544" t="str">
        <f>IF(OR(D16="",E16="",F16=""),"",IF(AND(G16&gt;0,G16&lt;=CapFinanciera1),[1]Puntajes!$D$12,IF(AND(G16&gt;CapFinanciera1,G16&lt;=CapFinanciera2),[1]Puntajes!$D$13,IF(AND(G16&gt;CapFinanciera2,G16&lt;=CapFinanciera3),[1]Puntajes!$D$14,IF(AND(G16&gt;CapFinanciera3,G16&lt;=CapFinanciera4),[1]Puntajes!$D$15,IF(G16&gt;CapFinanciera4,[1]Puntajes!$D$16,0))))))</f>
        <v/>
      </c>
    </row>
    <row r="17" spans="3:9" ht="14.4" hidden="1" thickBot="1">
      <c r="C17" s="541"/>
      <c r="D17" s="542" t="str">
        <f>IF(ISERROR(VLOOKUP(C17,'[1]Cap Financiera y Organizacional'!$A$12:$X$62743,2,0)),"",VLOOKUP(C17,'[1]Cap Financiera y Organizacional'!$A$12:$X$3603,2,0))</f>
        <v/>
      </c>
      <c r="E17" s="543" t="str">
        <f>IF(OR(C17="",D17=""),"",IF(ISERROR(VLOOKUP(D17,'[1]Cap Financiera y Organizacional'!$B$12:$X$62743,3,0)),"",VLOOKUP(D17,'[1]Cap Financiera y Organizacional'!$B$12:$X$62743,3,0)))</f>
        <v/>
      </c>
      <c r="F17" s="497" t="str">
        <f>IF(OR(C17="",D17=""),"",IF(ISERROR(VLOOKUP(D17,'[1]Cap Financiera y Organizacional'!$B$12:$X$62743,5,0)),"",VLOOKUP(D17,'[1]Cap Financiera y Organizacional'!$B$12:$X$62743,5,0)))</f>
        <v/>
      </c>
      <c r="G17" s="520" t="str">
        <f t="shared" si="0"/>
        <v/>
      </c>
      <c r="H17" s="544" t="str">
        <f>IF(OR(D17="",E17="",F17=""),"",IF(AND(G17&gt;0,G17&lt;=CapFinanciera1),[1]Puntajes!$D$12,IF(AND(G17&gt;CapFinanciera1,G17&lt;=CapFinanciera2),[1]Puntajes!$D$13,IF(AND(G17&gt;CapFinanciera2,G17&lt;=CapFinanciera3),[1]Puntajes!$D$14,IF(AND(G17&gt;CapFinanciera3,G17&lt;=CapFinanciera4),[1]Puntajes!$D$15,IF(G17&gt;CapFinanciera4,[1]Puntajes!$D$16,0))))))</f>
        <v/>
      </c>
    </row>
    <row r="18" spans="3:9" ht="14.4" hidden="1" thickBot="1">
      <c r="C18" s="541"/>
      <c r="D18" s="542" t="str">
        <f>IF(ISERROR(VLOOKUP(C18,'[1]Cap Financiera y Organizacional'!$A$12:$X$62743,2,0)),"",VLOOKUP(C18,'[1]Cap Financiera y Organizacional'!$A$12:$X$3603,2,0))</f>
        <v/>
      </c>
      <c r="E18" s="543" t="str">
        <f>IF(OR(C18="",D18=""),"",IF(ISERROR(VLOOKUP(D18,'[1]Cap Financiera y Organizacional'!$B$12:$X$62743,3,0)),"",VLOOKUP(D18,'[1]Cap Financiera y Organizacional'!$B$12:$X$62743,3,0)))</f>
        <v/>
      </c>
      <c r="F18" s="497" t="str">
        <f>IF(OR(C18="",D18=""),"",IF(ISERROR(VLOOKUP(D18,'[1]Cap Financiera y Organizacional'!$B$12:$X$62743,5,0)),"",VLOOKUP(D18,'[1]Cap Financiera y Organizacional'!$B$12:$X$62743,5,0)))</f>
        <v/>
      </c>
      <c r="G18" s="520" t="str">
        <f t="shared" si="0"/>
        <v/>
      </c>
      <c r="H18" s="544" t="str">
        <f>IF(OR(D18="",E18="",F18=""),"",IF(AND(G18&gt;0,G18&lt;=CapFinanciera1),[1]Puntajes!$D$12,IF(AND(G18&gt;CapFinanciera1,G18&lt;=CapFinanciera2),[1]Puntajes!$D$13,IF(AND(G18&gt;CapFinanciera2,G18&lt;=CapFinanciera3),[1]Puntajes!$D$14,IF(AND(G18&gt;CapFinanciera3,G18&lt;=CapFinanciera4),[1]Puntajes!$D$15,IF(G18&gt;CapFinanciera4,[1]Puntajes!$D$16,0))))))</f>
        <v/>
      </c>
    </row>
    <row r="19" spans="3:9" ht="14.4" hidden="1" thickBot="1">
      <c r="C19" s="545"/>
      <c r="D19" s="546" t="str">
        <f>IF(ISERROR(VLOOKUP(C19,'[1]Cap Financiera y Organizacional'!$A$12:$X$62743,2,0)),"",VLOOKUP(C19,'[1]Cap Financiera y Organizacional'!$A$12:$X$3603,2,0))</f>
        <v/>
      </c>
      <c r="E19" s="547" t="str">
        <f>IF(OR(C19="",D19=""),"",IF(ISERROR(VLOOKUP(D19,'[1]Cap Financiera y Organizacional'!$B$13:$X$62743,3,0)),"",VLOOKUP(D19,'[1]Cap Financiera y Organizacional'!$B$13:$X$62743,3,0)))</f>
        <v/>
      </c>
      <c r="F19" s="548" t="str">
        <f>IF(OR(C19="",D19=""),"",IF(ISERROR(VLOOKUP(D19,'[1]Cap Financiera y Organizacional'!$B$13:$X$62743,5,0)),"",VLOOKUP(D19,'[1]Cap Financiera y Organizacional'!$B$13:$X$62743,5,0)))</f>
        <v/>
      </c>
      <c r="G19" s="549" t="str">
        <f t="shared" si="0"/>
        <v/>
      </c>
      <c r="H19" s="550" t="str">
        <f>IF(OR(D19="",E19="",F19=""),"",IF(AND(G19&gt;0,G19&lt;=CapFinanciera1),[1]Puntajes!$D$12,IF(AND(G19&gt;CapFinanciera1,G19&lt;=CapFinanciera2),[1]Puntajes!$D$13,IF(AND(G19&gt;CapFinanciera2,G19&lt;=CapFinanciera3),[1]Puntajes!$D$14,IF(AND(G19&gt;CapFinanciera3,G19&lt;=CapFinanciera4),[1]Puntajes!$D$15,IF(G19&gt;CapFinanciera4,[1]Puntajes!$D$16,0))))))</f>
        <v/>
      </c>
    </row>
    <row r="20" spans="3:9" ht="23.25" customHeight="1">
      <c r="C20" s="535">
        <v>2</v>
      </c>
      <c r="D20" s="536"/>
      <c r="E20" s="537"/>
      <c r="F20" s="538"/>
      <c r="G20" s="539"/>
      <c r="H20" s="540"/>
      <c r="I20" s="510"/>
    </row>
    <row r="21" spans="3:9" ht="30" customHeight="1">
      <c r="C21" s="541">
        <v>2.1</v>
      </c>
      <c r="D21" s="542"/>
      <c r="E21" s="543"/>
      <c r="F21" s="497"/>
      <c r="G21" s="520" t="str">
        <f>IF(OR(D21="",E21="",F21=""),"",IF(OR(E21=0,F21=0),0,E21/F21))</f>
        <v/>
      </c>
      <c r="H21" s="544" t="str">
        <f>IF(OR(D21="",E21="",F21=""),"",IF(AND(G21&gt;0,G21&lt;=CapFinanciera1),[1]Puntajes!$D$12,IF(AND(G21&gt;CapFinanciera1,G21&lt;=CapFinanciera2),[1]Puntajes!$D$13,IF(AND(G21&gt;CapFinanciera2,G21&lt;=CapFinanciera3),[1]Puntajes!$D$14,IF(AND(G21&gt;CapFinanciera3,G21&lt;=CapFinanciera4),[1]Puntajes!$D$15,IF(G21&gt;CapFinanciera4,[1]Puntajes!$D$16,0))))))</f>
        <v/>
      </c>
    </row>
    <row r="22" spans="3:9" ht="14.4" thickBot="1">
      <c r="C22" s="541"/>
      <c r="D22" s="542" t="str">
        <f>IF(ISERROR(VLOOKUP(C22,'[1]Cap Financiera y Organizacional'!$A$12:$X$62743,2,0)),"",VLOOKUP(C22,'[1]Cap Financiera y Organizacional'!$A$12:$X$3603,2,0))</f>
        <v/>
      </c>
      <c r="E22" s="543" t="str">
        <f>IF(OR(C22="",D22=""),"",IF(ISERROR(VLOOKUP(D22,'[1]Cap Financiera y Organizacional'!$B$12:$X$62743,3,0)),"",VLOOKUP(D22,'[1]Cap Financiera y Organizacional'!$B$12:$X$62743,3,0)))</f>
        <v/>
      </c>
      <c r="F22" s="497" t="str">
        <f>IF(OR(C22="",D22=""),"",IF(ISERROR(VLOOKUP(D22,'[1]Cap Financiera y Organizacional'!$B$12:$X$62743,5,0)),"",VLOOKUP(D22,'[1]Cap Financiera y Organizacional'!$B$12:$X$62743,5,0)))</f>
        <v/>
      </c>
      <c r="G22" s="520" t="str">
        <f t="shared" ref="G22:G30" si="1">IF(OR(D22="",E22="",F22=""),"",IF(OR(E22=0,F22=0),0,E22/F22))</f>
        <v/>
      </c>
      <c r="H22" s="544" t="str">
        <f>IF(OR(D22="",E22="",F22=""),"",IF(AND(G22&gt;0,G22&lt;=CapFinanciera1),[1]Puntajes!$D$12,IF(AND(G22&gt;CapFinanciera1,G22&lt;=CapFinanciera2),[1]Puntajes!$D$13,IF(AND(G22&gt;CapFinanciera2,G22&lt;=CapFinanciera3),[1]Puntajes!$D$14,IF(AND(G22&gt;CapFinanciera3,G22&lt;=CapFinanciera4),[1]Puntajes!$D$15,IF(G22&gt;CapFinanciera4,[1]Puntajes!$D$16,0))))))</f>
        <v/>
      </c>
    </row>
    <row r="23" spans="3:9" ht="14.4" hidden="1" thickBot="1">
      <c r="C23" s="541"/>
      <c r="D23" s="542" t="str">
        <f>IF(ISERROR(VLOOKUP(C23,'[1]Cap Financiera y Organizacional'!$A$12:$X$62743,2,0)),"",VLOOKUP(C23,'[1]Cap Financiera y Organizacional'!$A$12:$X$3603,2,0))</f>
        <v/>
      </c>
      <c r="E23" s="543" t="str">
        <f>IF(OR(C23="",D23=""),"",IF(ISERROR(VLOOKUP(D23,'[1]Cap Financiera y Organizacional'!$B$12:$X$62743,3,0)),"",VLOOKUP(D23,'[1]Cap Financiera y Organizacional'!$B$12:$X$62743,3,0)))</f>
        <v/>
      </c>
      <c r="F23" s="497" t="str">
        <f>IF(OR(C23="",D23=""),"",IF(ISERROR(VLOOKUP(D23,'[1]Cap Financiera y Organizacional'!$B$12:$X$62743,5,0)),"",VLOOKUP(D23,'[1]Cap Financiera y Organizacional'!$B$12:$X$62743,5,0)))</f>
        <v/>
      </c>
      <c r="G23" s="520" t="str">
        <f t="shared" si="1"/>
        <v/>
      </c>
      <c r="H23" s="544" t="str">
        <f>IF(OR(D23="",E23="",F23=""),"",IF(AND(G23&gt;0,G23&lt;=CapFinanciera1),[1]Puntajes!$D$12,IF(AND(G23&gt;CapFinanciera1,G23&lt;=CapFinanciera2),[1]Puntajes!$D$13,IF(AND(G23&gt;CapFinanciera2,G23&lt;=CapFinanciera3),[1]Puntajes!$D$14,IF(AND(G23&gt;CapFinanciera3,G23&lt;=CapFinanciera4),[1]Puntajes!$D$15,IF(G23&gt;CapFinanciera4,[1]Puntajes!$D$16,0))))))</f>
        <v/>
      </c>
    </row>
    <row r="24" spans="3:9" ht="14.4" hidden="1" thickBot="1">
      <c r="C24" s="541"/>
      <c r="D24" s="542" t="str">
        <f>IF(ISERROR(VLOOKUP(C24,'[1]Cap Financiera y Organizacional'!$A$12:$X$62743,2,0)),"",VLOOKUP(C24,'[1]Cap Financiera y Organizacional'!$A$12:$X$3603,2,0))</f>
        <v/>
      </c>
      <c r="E24" s="543" t="str">
        <f>IF(OR(C24="",D24=""),"",IF(ISERROR(VLOOKUP(D24,'[1]Cap Financiera y Organizacional'!$B$12:$X$62743,3,0)),"",VLOOKUP(D24,'[1]Cap Financiera y Organizacional'!$B$12:$X$62743,3,0)))</f>
        <v/>
      </c>
      <c r="F24" s="497" t="str">
        <f>IF(OR(C24="",D24=""),"",IF(ISERROR(VLOOKUP(D24,'[1]Cap Financiera y Organizacional'!$B$12:$X$62743,5,0)),"",VLOOKUP(D24,'[1]Cap Financiera y Organizacional'!$B$12:$X$62743,5,0)))</f>
        <v/>
      </c>
      <c r="G24" s="520" t="str">
        <f t="shared" si="1"/>
        <v/>
      </c>
      <c r="H24" s="544" t="str">
        <f>IF(OR(D24="",E24="",F24=""),"",IF(AND(G24&gt;0,G24&lt;=CapFinanciera1),[1]Puntajes!$D$12,IF(AND(G24&gt;CapFinanciera1,G24&lt;=CapFinanciera2),[1]Puntajes!$D$13,IF(AND(G24&gt;CapFinanciera2,G24&lt;=CapFinanciera3),[1]Puntajes!$D$14,IF(AND(G24&gt;CapFinanciera3,G24&lt;=CapFinanciera4),[1]Puntajes!$D$15,IF(G24&gt;CapFinanciera4,[1]Puntajes!$D$16,0))))))</f>
        <v/>
      </c>
    </row>
    <row r="25" spans="3:9" ht="14.4" hidden="1" thickBot="1">
      <c r="C25" s="541"/>
      <c r="D25" s="542" t="str">
        <f>IF(ISERROR(VLOOKUP(C25,'[1]Cap Financiera y Organizacional'!$A$12:$X$62743,2,0)),"",VLOOKUP(C25,'[1]Cap Financiera y Organizacional'!$A$12:$X$3603,2,0))</f>
        <v/>
      </c>
      <c r="E25" s="543" t="str">
        <f>IF(OR(C25="",D25=""),"",IF(ISERROR(VLOOKUP(D25,'[1]Cap Financiera y Organizacional'!$B$12:$X$62743,3,0)),"",VLOOKUP(D25,'[1]Cap Financiera y Organizacional'!$B$12:$X$62743,3,0)))</f>
        <v/>
      </c>
      <c r="F25" s="497" t="str">
        <f>IF(OR(C25="",D25=""),"",IF(ISERROR(VLOOKUP(D25,'[1]Cap Financiera y Organizacional'!$B$12:$X$62743,5,0)),"",VLOOKUP(D25,'[1]Cap Financiera y Organizacional'!$B$12:$X$62743,5,0)))</f>
        <v/>
      </c>
      <c r="G25" s="520" t="str">
        <f t="shared" si="1"/>
        <v/>
      </c>
      <c r="H25" s="544" t="str">
        <f>IF(OR(D25="",E25="",F25=""),"",IF(AND(G25&gt;0,G25&lt;=CapFinanciera1),[1]Puntajes!$D$12,IF(AND(G25&gt;CapFinanciera1,G25&lt;=CapFinanciera2),[1]Puntajes!$D$13,IF(AND(G25&gt;CapFinanciera2,G25&lt;=CapFinanciera3),[1]Puntajes!$D$14,IF(AND(G25&gt;CapFinanciera3,G25&lt;=CapFinanciera4),[1]Puntajes!$D$15,IF(G25&gt;CapFinanciera4,[1]Puntajes!$D$16,0))))))</f>
        <v/>
      </c>
    </row>
    <row r="26" spans="3:9" ht="14.4" hidden="1" thickBot="1">
      <c r="C26" s="541"/>
      <c r="D26" s="542" t="str">
        <f>IF(ISERROR(VLOOKUP(C26,'[1]Cap Financiera y Organizacional'!$A$12:$X$62743,2,0)),"",VLOOKUP(C26,'[1]Cap Financiera y Organizacional'!$A$12:$X$3603,2,0))</f>
        <v/>
      </c>
      <c r="E26" s="543" t="str">
        <f>IF(OR(C26="",D26=""),"",IF(ISERROR(VLOOKUP(D26,'[1]Cap Financiera y Organizacional'!$B$12:$X$62743,3,0)),"",VLOOKUP(D26,'[1]Cap Financiera y Organizacional'!$B$12:$X$62743,3,0)))</f>
        <v/>
      </c>
      <c r="F26" s="497" t="str">
        <f>IF(OR(C26="",D26=""),"",IF(ISERROR(VLOOKUP(D26,'[1]Cap Financiera y Organizacional'!$B$12:$X$62743,5,0)),"",VLOOKUP(D26,'[1]Cap Financiera y Organizacional'!$B$12:$X$62743,5,0)))</f>
        <v/>
      </c>
      <c r="G26" s="520" t="str">
        <f t="shared" si="1"/>
        <v/>
      </c>
      <c r="H26" s="544" t="str">
        <f>IF(OR(D26="",E26="",F26=""),"",IF(AND(G26&gt;0,G26&lt;=CapFinanciera1),[1]Puntajes!$D$12,IF(AND(G26&gt;CapFinanciera1,G26&lt;=CapFinanciera2),[1]Puntajes!$D$13,IF(AND(G26&gt;CapFinanciera2,G26&lt;=CapFinanciera3),[1]Puntajes!$D$14,IF(AND(G26&gt;CapFinanciera3,G26&lt;=CapFinanciera4),[1]Puntajes!$D$15,IF(G26&gt;CapFinanciera4,[1]Puntajes!$D$16,0))))))</f>
        <v/>
      </c>
    </row>
    <row r="27" spans="3:9" ht="14.4" hidden="1" thickBot="1">
      <c r="C27" s="541"/>
      <c r="D27" s="542" t="str">
        <f>IF(ISERROR(VLOOKUP(C27,'[1]Cap Financiera y Organizacional'!$A$12:$X$62743,2,0)),"",VLOOKUP(C27,'[1]Cap Financiera y Organizacional'!$A$12:$X$3603,2,0))</f>
        <v/>
      </c>
      <c r="E27" s="543" t="str">
        <f>IF(OR(C27="",D27=""),"",IF(ISERROR(VLOOKUP(D27,'[1]Cap Financiera y Organizacional'!$B$12:$X$62743,3,0)),"",VLOOKUP(D27,'[1]Cap Financiera y Organizacional'!$B$12:$X$62743,3,0)))</f>
        <v/>
      </c>
      <c r="F27" s="497" t="str">
        <f>IF(OR(C27="",D27=""),"",IF(ISERROR(VLOOKUP(D27,'[1]Cap Financiera y Organizacional'!$B$12:$X$62743,5,0)),"",VLOOKUP(D27,'[1]Cap Financiera y Organizacional'!$B$12:$X$62743,5,0)))</f>
        <v/>
      </c>
      <c r="G27" s="520" t="str">
        <f t="shared" si="1"/>
        <v/>
      </c>
      <c r="H27" s="544" t="str">
        <f>IF(OR(D27="",E27="",F27=""),"",IF(AND(G27&gt;0,G27&lt;=CapFinanciera1),[1]Puntajes!$D$12,IF(AND(G27&gt;CapFinanciera1,G27&lt;=CapFinanciera2),[1]Puntajes!$D$13,IF(AND(G27&gt;CapFinanciera2,G27&lt;=CapFinanciera3),[1]Puntajes!$D$14,IF(AND(G27&gt;CapFinanciera3,G27&lt;=CapFinanciera4),[1]Puntajes!$D$15,IF(G27&gt;CapFinanciera4,[1]Puntajes!$D$16,0))))))</f>
        <v/>
      </c>
    </row>
    <row r="28" spans="3:9" ht="14.4" hidden="1" thickBot="1">
      <c r="C28" s="541"/>
      <c r="D28" s="542" t="str">
        <f>IF(ISERROR(VLOOKUP(C28,'[1]Cap Financiera y Organizacional'!$A$12:$X$62743,2,0)),"",VLOOKUP(C28,'[1]Cap Financiera y Organizacional'!$A$12:$X$3603,2,0))</f>
        <v/>
      </c>
      <c r="E28" s="543" t="str">
        <f>IF(OR(C28="",D28=""),"",IF(ISERROR(VLOOKUP(D28,'[1]Cap Financiera y Organizacional'!$B$12:$X$62743,3,0)),"",VLOOKUP(D28,'[1]Cap Financiera y Organizacional'!$B$12:$X$62743,3,0)))</f>
        <v/>
      </c>
      <c r="F28" s="497" t="str">
        <f>IF(OR(C28="",D28=""),"",IF(ISERROR(VLOOKUP(D28,'[1]Cap Financiera y Organizacional'!$B$12:$X$62743,5,0)),"",VLOOKUP(D28,'[1]Cap Financiera y Organizacional'!$B$12:$X$62743,5,0)))</f>
        <v/>
      </c>
      <c r="G28" s="520" t="str">
        <f t="shared" si="1"/>
        <v/>
      </c>
      <c r="H28" s="544" t="str">
        <f>IF(OR(D28="",E28="",F28=""),"",IF(AND(G28&gt;0,G28&lt;=CapFinanciera1),[1]Puntajes!$D$12,IF(AND(G28&gt;CapFinanciera1,G28&lt;=CapFinanciera2),[1]Puntajes!$D$13,IF(AND(G28&gt;CapFinanciera2,G28&lt;=CapFinanciera3),[1]Puntajes!$D$14,IF(AND(G28&gt;CapFinanciera3,G28&lt;=CapFinanciera4),[1]Puntajes!$D$15,IF(G28&gt;CapFinanciera4,[1]Puntajes!$D$16,0))))))</f>
        <v/>
      </c>
    </row>
    <row r="29" spans="3:9" ht="14.4" hidden="1" thickBot="1">
      <c r="C29" s="541"/>
      <c r="D29" s="542" t="str">
        <f>IF(ISERROR(VLOOKUP(C29,'[1]Cap Financiera y Organizacional'!$A$12:$X$62743,2,0)),"",VLOOKUP(C29,'[1]Cap Financiera y Organizacional'!$A$12:$X$3603,2,0))</f>
        <v/>
      </c>
      <c r="E29" s="543" t="str">
        <f>IF(OR(C29="",D29=""),"",IF(ISERROR(VLOOKUP(D29,'[1]Cap Financiera y Organizacional'!$B$12:$X$62743,3,0)),"",VLOOKUP(D29,'[1]Cap Financiera y Organizacional'!$B$12:$X$62743,3,0)))</f>
        <v/>
      </c>
      <c r="F29" s="497" t="str">
        <f>IF(OR(C29="",D29=""),"",IF(ISERROR(VLOOKUP(D29,'[1]Cap Financiera y Organizacional'!$B$12:$X$62743,5,0)),"",VLOOKUP(D29,'[1]Cap Financiera y Organizacional'!$B$12:$X$62743,5,0)))</f>
        <v/>
      </c>
      <c r="G29" s="520" t="str">
        <f t="shared" si="1"/>
        <v/>
      </c>
      <c r="H29" s="544" t="str">
        <f>IF(OR(D29="",E29="",F29=""),"",IF(AND(G29&gt;0,G29&lt;=CapFinanciera1),[1]Puntajes!$D$12,IF(AND(G29&gt;CapFinanciera1,G29&lt;=CapFinanciera2),[1]Puntajes!$D$13,IF(AND(G29&gt;CapFinanciera2,G29&lt;=CapFinanciera3),[1]Puntajes!$D$14,IF(AND(G29&gt;CapFinanciera3,G29&lt;=CapFinanciera4),[1]Puntajes!$D$15,IF(G29&gt;CapFinanciera4,[1]Puntajes!$D$16,0))))))</f>
        <v/>
      </c>
    </row>
    <row r="30" spans="3:9" ht="14.4" hidden="1" thickBot="1">
      <c r="C30" s="551"/>
      <c r="D30" s="552" t="str">
        <f>IF(ISERROR(VLOOKUP(C30,'[1]Cap Financiera y Organizacional'!$A$12:$X$62743,2,0)),"",VLOOKUP(C30,'[1]Cap Financiera y Organizacional'!$A$12:$X$3603,2,0))</f>
        <v/>
      </c>
      <c r="E30" s="553" t="str">
        <f>IF(OR(C30="",D30=""),"",IF(ISERROR(VLOOKUP(D30,'[1]Cap Financiera y Organizacional'!$B$13:$X$62743,3,0)),"",VLOOKUP(D30,'[1]Cap Financiera y Organizacional'!$B$13:$X$62743,3,0)))</f>
        <v/>
      </c>
      <c r="F30" s="501" t="str">
        <f>IF(OR(C30="",D30=""),"",IF(ISERROR(VLOOKUP(D30,'[1]Cap Financiera y Organizacional'!$B$13:$X$62743,5,0)),"",VLOOKUP(D30,'[1]Cap Financiera y Organizacional'!$B$13:$X$62743,5,0)))</f>
        <v/>
      </c>
      <c r="G30" s="524" t="str">
        <f t="shared" si="1"/>
        <v/>
      </c>
      <c r="H30" s="554" t="str">
        <f>IF(OR(D30="",E30="",F30=""),"",IF(AND(G30&gt;0,G30&lt;=CapFinanciera1),[1]Puntajes!$D$12,IF(AND(G30&gt;CapFinanciera1,G30&lt;=CapFinanciera2),[1]Puntajes!$D$13,IF(AND(G30&gt;CapFinanciera2,G30&lt;=CapFinanciera3),[1]Puntajes!$D$14,IF(AND(G30&gt;CapFinanciera3,G30&lt;=CapFinanciera4),[1]Puntajes!$D$15,IF(G30&gt;CapFinanciera4,[1]Puntajes!$D$16,0))))))</f>
        <v/>
      </c>
    </row>
    <row r="31" spans="3:9" ht="26.25" customHeight="1">
      <c r="C31" s="535">
        <v>3</v>
      </c>
      <c r="D31" s="536"/>
      <c r="E31" s="537"/>
      <c r="F31" s="538"/>
      <c r="G31" s="539"/>
      <c r="H31" s="540"/>
    </row>
    <row r="32" spans="3:9" ht="24.75" customHeight="1">
      <c r="C32" s="541">
        <v>3.1</v>
      </c>
      <c r="D32" s="542"/>
      <c r="E32" s="543" t="str">
        <f>IF(OR(C32="",D32=""),"",IF(ISERROR(VLOOKUP(D32,'[1]Cap Financiera y Organizacional'!$B$12:$X$62743,3,0)),"",VLOOKUP(D32,'[1]Cap Financiera y Organizacional'!$B$12:$X$62743,3,0)))</f>
        <v/>
      </c>
      <c r="F32" s="497" t="str">
        <f>IF(OR(C32="",D32=""),"",IF(ISERROR(VLOOKUP(D32,'[1]Cap Financiera y Organizacional'!$B$12:$X$62743,5,0)),"",VLOOKUP(D32,'[1]Cap Financiera y Organizacional'!$B$12:$X$62743,5,0)))</f>
        <v/>
      </c>
      <c r="G32" s="520" t="str">
        <f>IF(OR(D32="",E32="",F32=""),"",IF(OR(E32=0,F32=0),0,E32/F32))</f>
        <v/>
      </c>
      <c r="H32" s="544" t="str">
        <f>IF(OR(D32="",E32="",F32=""),"",IF(AND(G32&gt;0,G32&lt;=CapFinanciera1),[1]Puntajes!$D$12,IF(AND(G32&gt;CapFinanciera1,G32&lt;=CapFinanciera2),[1]Puntajes!$D$13,IF(AND(G32&gt;CapFinanciera2,G32&lt;=CapFinanciera3),[1]Puntajes!$D$14,IF(AND(G32&gt;CapFinanciera3,G32&lt;=CapFinanciera4),[1]Puntajes!$D$15,IF(G32&gt;CapFinanciera4,[1]Puntajes!$D$16,0))))))</f>
        <v/>
      </c>
    </row>
    <row r="33" spans="3:8" ht="27" customHeight="1" thickBot="1">
      <c r="C33" s="541">
        <v>3.2</v>
      </c>
      <c r="D33" s="542"/>
      <c r="E33" s="543" t="str">
        <f>IF(OR(C33="",D33=""),"",IF(ISERROR(VLOOKUP(D33,'[1]Cap Financiera y Organizacional'!$B$12:$X$62743,3,0)),"",VLOOKUP(D33,'[1]Cap Financiera y Organizacional'!$B$12:$X$62743,3,0)))</f>
        <v/>
      </c>
      <c r="F33" s="497" t="str">
        <f>IF(OR(C33="",D33=""),"",IF(ISERROR(VLOOKUP(D33,'[1]Cap Financiera y Organizacional'!$B$12:$X$62743,5,0)),"",VLOOKUP(D33,'[1]Cap Financiera y Organizacional'!$B$12:$X$62743,5,0)))</f>
        <v/>
      </c>
      <c r="G33" s="520" t="str">
        <f t="shared" ref="G33:G41" si="2">IF(OR(D33="",E33="",F33=""),"",IF(OR(E33=0,F33=0),0,E33/F33))</f>
        <v/>
      </c>
      <c r="H33" s="544" t="str">
        <f>IF(OR(D33="",E33="",F33=""),"",IF(AND(G33&gt;0,G33&lt;=CapFinanciera1),[1]Puntajes!$D$12,IF(AND(G33&gt;CapFinanciera1,G33&lt;=CapFinanciera2),[1]Puntajes!$D$13,IF(AND(G33&gt;CapFinanciera2,G33&lt;=CapFinanciera3),[1]Puntajes!$D$14,IF(AND(G33&gt;CapFinanciera3,G33&lt;=CapFinanciera4),[1]Puntajes!$D$15,IF(G33&gt;CapFinanciera4,[1]Puntajes!$D$16,0))))))</f>
        <v/>
      </c>
    </row>
    <row r="34" spans="3:8" ht="14.4" hidden="1" thickBot="1">
      <c r="C34" s="541"/>
      <c r="D34" s="542" t="str">
        <f>IF(ISERROR(VLOOKUP(C34,'[1]Cap Financiera y Organizacional'!$A$12:$X$62743,2,0)),"",VLOOKUP(C34,'[1]Cap Financiera y Organizacional'!$A$12:$X$3603,2,0))</f>
        <v/>
      </c>
      <c r="E34" s="543" t="str">
        <f>IF(OR(C34="",D34=""),"",IF(ISERROR(VLOOKUP(D34,'[1]Cap Financiera y Organizacional'!$B$12:$X$62743,3,0)),"",VLOOKUP(D34,'[1]Cap Financiera y Organizacional'!$B$12:$X$62743,3,0)))</f>
        <v/>
      </c>
      <c r="F34" s="497" t="str">
        <f>IF(OR(C34="",D34=""),"",IF(ISERROR(VLOOKUP(D34,'[1]Cap Financiera y Organizacional'!$B$12:$X$62743,5,0)),"",VLOOKUP(D34,'[1]Cap Financiera y Organizacional'!$B$12:$X$62743,5,0)))</f>
        <v/>
      </c>
      <c r="G34" s="520" t="str">
        <f t="shared" si="2"/>
        <v/>
      </c>
      <c r="H34" s="544" t="str">
        <f>IF(OR(D34="",E34="",F34=""),"",IF(AND(G34&gt;0,G34&lt;=CapFinanciera1),[1]Puntajes!$D$12,IF(AND(G34&gt;CapFinanciera1,G34&lt;=CapFinanciera2),[1]Puntajes!$D$13,IF(AND(G34&gt;CapFinanciera2,G34&lt;=CapFinanciera3),[1]Puntajes!$D$14,IF(AND(G34&gt;CapFinanciera3,G34&lt;=CapFinanciera4),[1]Puntajes!$D$15,IF(G34&gt;CapFinanciera4,[1]Puntajes!$D$16,0))))))</f>
        <v/>
      </c>
    </row>
    <row r="35" spans="3:8" ht="14.4" hidden="1" thickBot="1">
      <c r="C35" s="541"/>
      <c r="D35" s="542" t="str">
        <f>IF(ISERROR(VLOOKUP(C35,'[1]Cap Financiera y Organizacional'!$A$12:$X$62743,2,0)),"",VLOOKUP(C35,'[1]Cap Financiera y Organizacional'!$A$12:$X$3603,2,0))</f>
        <v/>
      </c>
      <c r="E35" s="543" t="str">
        <f>IF(OR(C35="",D35=""),"",IF(ISERROR(VLOOKUP(D35,'[1]Cap Financiera y Organizacional'!$B$12:$X$62743,3,0)),"",VLOOKUP(D35,'[1]Cap Financiera y Organizacional'!$B$12:$X$62743,3,0)))</f>
        <v/>
      </c>
      <c r="F35" s="497" t="str">
        <f>IF(OR(C35="",D35=""),"",IF(ISERROR(VLOOKUP(D35,'[1]Cap Financiera y Organizacional'!$B$12:$X$62743,5,0)),"",VLOOKUP(D35,'[1]Cap Financiera y Organizacional'!$B$12:$X$62743,5,0)))</f>
        <v/>
      </c>
      <c r="G35" s="520" t="str">
        <f t="shared" si="2"/>
        <v/>
      </c>
      <c r="H35" s="544" t="str">
        <f>IF(OR(D35="",E35="",F35=""),"",IF(AND(G35&gt;0,G35&lt;=CapFinanciera1),[1]Puntajes!$D$12,IF(AND(G35&gt;CapFinanciera1,G35&lt;=CapFinanciera2),[1]Puntajes!$D$13,IF(AND(G35&gt;CapFinanciera2,G35&lt;=CapFinanciera3),[1]Puntajes!$D$14,IF(AND(G35&gt;CapFinanciera3,G35&lt;=CapFinanciera4),[1]Puntajes!$D$15,IF(G35&gt;CapFinanciera4,[1]Puntajes!$D$16,0))))))</f>
        <v/>
      </c>
    </row>
    <row r="36" spans="3:8" ht="14.4" hidden="1" thickBot="1">
      <c r="C36" s="541"/>
      <c r="D36" s="542" t="str">
        <f>IF(ISERROR(VLOOKUP(C36,'[1]Cap Financiera y Organizacional'!$A$12:$X$62743,2,0)),"",VLOOKUP(C36,'[1]Cap Financiera y Organizacional'!$A$12:$X$3603,2,0))</f>
        <v/>
      </c>
      <c r="E36" s="543" t="str">
        <f>IF(OR(C36="",D36=""),"",IF(ISERROR(VLOOKUP(D36,'[1]Cap Financiera y Organizacional'!$B$12:$X$62743,3,0)),"",VLOOKUP(D36,'[1]Cap Financiera y Organizacional'!$B$12:$X$62743,3,0)))</f>
        <v/>
      </c>
      <c r="F36" s="497" t="str">
        <f>IF(OR(C36="",D36=""),"",IF(ISERROR(VLOOKUP(D36,'[1]Cap Financiera y Organizacional'!$B$12:$X$62743,5,0)),"",VLOOKUP(D36,'[1]Cap Financiera y Organizacional'!$B$12:$X$62743,5,0)))</f>
        <v/>
      </c>
      <c r="G36" s="520" t="str">
        <f t="shared" si="2"/>
        <v/>
      </c>
      <c r="H36" s="544" t="str">
        <f>IF(OR(D36="",E36="",F36=""),"",IF(AND(G36&gt;0,G36&lt;=CapFinanciera1),[1]Puntajes!$D$12,IF(AND(G36&gt;CapFinanciera1,G36&lt;=CapFinanciera2),[1]Puntajes!$D$13,IF(AND(G36&gt;CapFinanciera2,G36&lt;=CapFinanciera3),[1]Puntajes!$D$14,IF(AND(G36&gt;CapFinanciera3,G36&lt;=CapFinanciera4),[1]Puntajes!$D$15,IF(G36&gt;CapFinanciera4,[1]Puntajes!$D$16,0))))))</f>
        <v/>
      </c>
    </row>
    <row r="37" spans="3:8" ht="14.4" hidden="1" thickBot="1">
      <c r="C37" s="541"/>
      <c r="D37" s="542" t="str">
        <f>IF(ISERROR(VLOOKUP(C37,'[1]Cap Financiera y Organizacional'!$A$12:$X$62743,2,0)),"",VLOOKUP(C37,'[1]Cap Financiera y Organizacional'!$A$12:$X$3603,2,0))</f>
        <v/>
      </c>
      <c r="E37" s="543" t="str">
        <f>IF(OR(C37="",D37=""),"",IF(ISERROR(VLOOKUP(D37,'[1]Cap Financiera y Organizacional'!$B$12:$X$62743,3,0)),"",VLOOKUP(D37,'[1]Cap Financiera y Organizacional'!$B$12:$X$62743,3,0)))</f>
        <v/>
      </c>
      <c r="F37" s="497" t="str">
        <f>IF(OR(C37="",D37=""),"",IF(ISERROR(VLOOKUP(D37,'[1]Cap Financiera y Organizacional'!$B$12:$X$62743,5,0)),"",VLOOKUP(D37,'[1]Cap Financiera y Organizacional'!$B$12:$X$62743,5,0)))</f>
        <v/>
      </c>
      <c r="G37" s="520" t="str">
        <f t="shared" si="2"/>
        <v/>
      </c>
      <c r="H37" s="544" t="str">
        <f>IF(OR(D37="",E37="",F37=""),"",IF(AND(G37&gt;0,G37&lt;=CapFinanciera1),[1]Puntajes!$D$12,IF(AND(G37&gt;CapFinanciera1,G37&lt;=CapFinanciera2),[1]Puntajes!$D$13,IF(AND(G37&gt;CapFinanciera2,G37&lt;=CapFinanciera3),[1]Puntajes!$D$14,IF(AND(G37&gt;CapFinanciera3,G37&lt;=CapFinanciera4),[1]Puntajes!$D$15,IF(G37&gt;CapFinanciera4,[1]Puntajes!$D$16,0))))))</f>
        <v/>
      </c>
    </row>
    <row r="38" spans="3:8" ht="14.4" hidden="1" thickBot="1">
      <c r="C38" s="541"/>
      <c r="D38" s="542" t="str">
        <f>IF(ISERROR(VLOOKUP(C38,'[1]Cap Financiera y Organizacional'!$A$12:$X$62743,2,0)),"",VLOOKUP(C38,'[1]Cap Financiera y Organizacional'!$A$12:$X$3603,2,0))</f>
        <v/>
      </c>
      <c r="E38" s="543" t="str">
        <f>IF(OR(C38="",D38=""),"",IF(ISERROR(VLOOKUP(D38,'[1]Cap Financiera y Organizacional'!$B$12:$X$62743,3,0)),"",VLOOKUP(D38,'[1]Cap Financiera y Organizacional'!$B$12:$X$62743,3,0)))</f>
        <v/>
      </c>
      <c r="F38" s="497" t="str">
        <f>IF(OR(C38="",D38=""),"",IF(ISERROR(VLOOKUP(D38,'[1]Cap Financiera y Organizacional'!$B$12:$X$62743,5,0)),"",VLOOKUP(D38,'[1]Cap Financiera y Organizacional'!$B$12:$X$62743,5,0)))</f>
        <v/>
      </c>
      <c r="G38" s="520" t="str">
        <f t="shared" si="2"/>
        <v/>
      </c>
      <c r="H38" s="544" t="str">
        <f>IF(OR(D38="",E38="",F38=""),"",IF(AND(G38&gt;0,G38&lt;=CapFinanciera1),[1]Puntajes!$D$12,IF(AND(G38&gt;CapFinanciera1,G38&lt;=CapFinanciera2),[1]Puntajes!$D$13,IF(AND(G38&gt;CapFinanciera2,G38&lt;=CapFinanciera3),[1]Puntajes!$D$14,IF(AND(G38&gt;CapFinanciera3,G38&lt;=CapFinanciera4),[1]Puntajes!$D$15,IF(G38&gt;CapFinanciera4,[1]Puntajes!$D$16,0))))))</f>
        <v/>
      </c>
    </row>
    <row r="39" spans="3:8" ht="14.4" hidden="1" thickBot="1">
      <c r="C39" s="541"/>
      <c r="D39" s="542" t="str">
        <f>IF(ISERROR(VLOOKUP(C39,'[1]Cap Financiera y Organizacional'!$A$12:$X$62743,2,0)),"",VLOOKUP(C39,'[1]Cap Financiera y Organizacional'!$A$12:$X$3603,2,0))</f>
        <v/>
      </c>
      <c r="E39" s="543" t="str">
        <f>IF(OR(C39="",D39=""),"",IF(ISERROR(VLOOKUP(D39,'[1]Cap Financiera y Organizacional'!$B$12:$X$62743,3,0)),"",VLOOKUP(D39,'[1]Cap Financiera y Organizacional'!$B$12:$X$62743,3,0)))</f>
        <v/>
      </c>
      <c r="F39" s="497" t="str">
        <f>IF(OR(C39="",D39=""),"",IF(ISERROR(VLOOKUP(D39,'[1]Cap Financiera y Organizacional'!$B$12:$X$62743,5,0)),"",VLOOKUP(D39,'[1]Cap Financiera y Organizacional'!$B$12:$X$62743,5,0)))</f>
        <v/>
      </c>
      <c r="G39" s="520" t="str">
        <f t="shared" si="2"/>
        <v/>
      </c>
      <c r="H39" s="544" t="str">
        <f>IF(OR(D39="",E39="",F39=""),"",IF(AND(G39&gt;0,G39&lt;=CapFinanciera1),[1]Puntajes!$D$12,IF(AND(G39&gt;CapFinanciera1,G39&lt;=CapFinanciera2),[1]Puntajes!$D$13,IF(AND(G39&gt;CapFinanciera2,G39&lt;=CapFinanciera3),[1]Puntajes!$D$14,IF(AND(G39&gt;CapFinanciera3,G39&lt;=CapFinanciera4),[1]Puntajes!$D$15,IF(G39&gt;CapFinanciera4,[1]Puntajes!$D$16,0))))))</f>
        <v/>
      </c>
    </row>
    <row r="40" spans="3:8" ht="14.4" hidden="1" thickBot="1">
      <c r="C40" s="541"/>
      <c r="D40" s="542" t="str">
        <f>IF(ISERROR(VLOOKUP(C40,'[1]Cap Financiera y Organizacional'!$A$12:$X$62743,2,0)),"",VLOOKUP(C40,'[1]Cap Financiera y Organizacional'!$A$12:$X$3603,2,0))</f>
        <v/>
      </c>
      <c r="E40" s="543" t="str">
        <f>IF(OR(C40="",D40=""),"",IF(ISERROR(VLOOKUP(D40,'[1]Cap Financiera y Organizacional'!$B$12:$X$62743,3,0)),"",VLOOKUP(D40,'[1]Cap Financiera y Organizacional'!$B$12:$X$62743,3,0)))</f>
        <v/>
      </c>
      <c r="F40" s="497" t="str">
        <f>IF(OR(C40="",D40=""),"",IF(ISERROR(VLOOKUP(D40,'[1]Cap Financiera y Organizacional'!$B$12:$X$62743,5,0)),"",VLOOKUP(D40,'[1]Cap Financiera y Organizacional'!$B$12:$X$62743,5,0)))</f>
        <v/>
      </c>
      <c r="G40" s="520" t="str">
        <f t="shared" si="2"/>
        <v/>
      </c>
      <c r="H40" s="544" t="str">
        <f>IF(OR(D40="",E40="",F40=""),"",IF(AND(G40&gt;0,G40&lt;=CapFinanciera1),[1]Puntajes!$D$12,IF(AND(G40&gt;CapFinanciera1,G40&lt;=CapFinanciera2),[1]Puntajes!$D$13,IF(AND(G40&gt;CapFinanciera2,G40&lt;=CapFinanciera3),[1]Puntajes!$D$14,IF(AND(G40&gt;CapFinanciera3,G40&lt;=CapFinanciera4),[1]Puntajes!$D$15,IF(G40&gt;CapFinanciera4,[1]Puntajes!$D$16,0))))))</f>
        <v/>
      </c>
    </row>
    <row r="41" spans="3:8" ht="14.4" hidden="1" thickBot="1">
      <c r="C41" s="551"/>
      <c r="D41" s="552" t="str">
        <f>IF(ISERROR(VLOOKUP(C41,'[1]Cap Financiera y Organizacional'!$A$12:$X$62743,2,0)),"",VLOOKUP(C41,'[1]Cap Financiera y Organizacional'!$A$12:$X$3603,2,0))</f>
        <v/>
      </c>
      <c r="E41" s="553" t="str">
        <f>IF(OR(C41="",D41=""),"",IF(ISERROR(VLOOKUP(D41,'[1]Cap Financiera y Organizacional'!$B$13:$X$62743,3,0)),"",VLOOKUP(D41,'[1]Cap Financiera y Organizacional'!$B$13:$X$62743,3,0)))</f>
        <v/>
      </c>
      <c r="F41" s="501" t="str">
        <f>IF(OR(C41="",D41=""),"",IF(ISERROR(VLOOKUP(D41,'[1]Cap Financiera y Organizacional'!$B$13:$X$62743,5,0)),"",VLOOKUP(D41,'[1]Cap Financiera y Organizacional'!$B$13:$X$62743,5,0)))</f>
        <v/>
      </c>
      <c r="G41" s="524" t="str">
        <f t="shared" si="2"/>
        <v/>
      </c>
      <c r="H41" s="554" t="str">
        <f>IF(OR(D41="",E41="",F41=""),"",IF(AND(G41&gt;0,G41&lt;=CapFinanciera1),[1]Puntajes!$D$12,IF(AND(G41&gt;CapFinanciera1,G41&lt;=CapFinanciera2),[1]Puntajes!$D$13,IF(AND(G41&gt;CapFinanciera2,G41&lt;=CapFinanciera3),[1]Puntajes!$D$14,IF(AND(G41&gt;CapFinanciera3,G41&lt;=CapFinanciera4),[1]Puntajes!$D$15,IF(G41&gt;CapFinanciera4,[1]Puntajes!$D$16,0))))))</f>
        <v/>
      </c>
    </row>
    <row r="42" spans="3:8" ht="30" customHeight="1">
      <c r="C42" s="535">
        <v>4</v>
      </c>
      <c r="D42" s="536"/>
      <c r="E42" s="537"/>
      <c r="F42" s="538"/>
      <c r="G42" s="539"/>
      <c r="H42" s="540"/>
    </row>
    <row r="43" spans="3:8" ht="30" customHeight="1">
      <c r="C43" s="541">
        <v>4.0999999999999996</v>
      </c>
      <c r="D43" s="542"/>
      <c r="E43" s="543" t="str">
        <f>IF(OR(C43="",D43=""),"",IF(ISERROR(VLOOKUP(D43,'[1]Cap Financiera y Organizacional'!$B$12:$X$62743,3,0)),"",VLOOKUP(D43,'[1]Cap Financiera y Organizacional'!$B$12:$X$62743,3,0)))</f>
        <v/>
      </c>
      <c r="F43" s="497" t="str">
        <f>IF(OR(C43="",D43=""),"",IF(ISERROR(VLOOKUP(D43,'[1]Cap Financiera y Organizacional'!$B$12:$X$62743,5,0)),"",VLOOKUP(D43,'[1]Cap Financiera y Organizacional'!$B$12:$X$62743,5,0)))</f>
        <v/>
      </c>
      <c r="G43" s="520" t="str">
        <f>IF(OR(D43="",E43="",F43=""),"",IF(OR(E43=0,F43=0),0,E43/F43))</f>
        <v/>
      </c>
      <c r="H43" s="544" t="str">
        <f>IF(OR(D43="",E43="",F43=""),"",IF(AND(G43&gt;0,G43&lt;=CapFinanciera1),[1]Puntajes!$D$12,IF(AND(G43&gt;CapFinanciera1,G43&lt;=CapFinanciera2),[1]Puntajes!$D$13,IF(AND(G43&gt;CapFinanciera2,G43&lt;=CapFinanciera3),[1]Puntajes!$D$14,IF(AND(G43&gt;CapFinanciera3,G43&lt;=CapFinanciera4),[1]Puntajes!$D$15,IF(G43&gt;CapFinanciera4,[1]Puntajes!$D$16,0))))))</f>
        <v/>
      </c>
    </row>
    <row r="44" spans="3:8" ht="28.5" customHeight="1" thickBot="1">
      <c r="C44" s="541"/>
      <c r="D44" s="542" t="str">
        <f>IF(ISERROR(VLOOKUP(C44,'[1]Cap Financiera y Organizacional'!$A$12:$X$62743,2,0)),"",VLOOKUP(C44,'[1]Cap Financiera y Organizacional'!$A$12:$X$3603,2,0))</f>
        <v/>
      </c>
      <c r="E44" s="543" t="str">
        <f>IF(OR(C44="",D44=""),"",IF(ISERROR(VLOOKUP(D44,'[1]Cap Financiera y Organizacional'!$B$12:$X$62743,3,0)),"",VLOOKUP(D44,'[1]Cap Financiera y Organizacional'!$B$12:$X$62743,3,0)))</f>
        <v/>
      </c>
      <c r="F44" s="497" t="str">
        <f>IF(OR(C44="",D44=""),"",IF(ISERROR(VLOOKUP(D44,'[1]Cap Financiera y Organizacional'!$B$12:$X$62743,5,0)),"",VLOOKUP(D44,'[1]Cap Financiera y Organizacional'!$B$12:$X$62743,5,0)))</f>
        <v/>
      </c>
      <c r="G44" s="520" t="str">
        <f>IF(OR(D44="",E44="",F44=""),"",IF(OR(E44=0,F44=0),0,E44/F44))</f>
        <v/>
      </c>
      <c r="H44" s="544" t="str">
        <f>IF(OR(D44="",E44="",F44=""),"",IF(AND(G44&gt;0,G44&lt;=CapFinanciera1),[1]Puntajes!$D$12,IF(AND(G44&gt;CapFinanciera1,G44&lt;=CapFinanciera2),[1]Puntajes!$D$13,IF(AND(G44&gt;CapFinanciera2,G44&lt;=CapFinanciera3),[1]Puntajes!$D$14,IF(AND(G44&gt;CapFinanciera3,G44&lt;=CapFinanciera4),[1]Puntajes!$D$15,IF(G44&gt;CapFinanciera4,[1]Puntajes!$D$16,0))))))</f>
        <v/>
      </c>
    </row>
    <row r="45" spans="3:8" ht="14.4" hidden="1" thickBot="1">
      <c r="C45" s="541"/>
      <c r="D45" s="542" t="str">
        <f>IF(ISERROR(VLOOKUP(C45,'[1]Cap Financiera y Organizacional'!$A$12:$X$62743,2,0)),"",VLOOKUP(C45,'[1]Cap Financiera y Organizacional'!$A$12:$X$3603,2,0))</f>
        <v/>
      </c>
      <c r="E45" s="543" t="str">
        <f>IF(OR(C45="",D45=""),"",IF(ISERROR(VLOOKUP(D45,'[1]Cap Financiera y Organizacional'!$B$12:$X$62743,3,0)),"",VLOOKUP(D45,'[1]Cap Financiera y Organizacional'!$B$12:$X$62743,3,0)))</f>
        <v/>
      </c>
      <c r="F45" s="497" t="str">
        <f>IF(OR(C45="",D45=""),"",IF(ISERROR(VLOOKUP(D45,'[1]Cap Financiera y Organizacional'!$B$12:$X$62743,5,0)),"",VLOOKUP(D45,'[1]Cap Financiera y Organizacional'!$B$12:$X$62743,5,0)))</f>
        <v/>
      </c>
      <c r="G45" s="520" t="str">
        <f t="shared" ref="G45:G52" si="3">IF(OR(D45="",E45="",F45=""),"",IF(OR(E45=0,F45=0),0,E45/F45))</f>
        <v/>
      </c>
      <c r="H45" s="544" t="str">
        <f>IF(OR(D45="",E45="",F45=""),"",IF(AND(G45&gt;0,G45&lt;=CapFinanciera1),[1]Puntajes!$D$12,IF(AND(G45&gt;CapFinanciera1,G45&lt;=CapFinanciera2),[1]Puntajes!$D$13,IF(AND(G45&gt;CapFinanciera2,G45&lt;=CapFinanciera3),[1]Puntajes!$D$14,IF(AND(G45&gt;CapFinanciera3,G45&lt;=CapFinanciera4),[1]Puntajes!$D$15,IF(G45&gt;CapFinanciera4,[1]Puntajes!$D$16,0))))))</f>
        <v/>
      </c>
    </row>
    <row r="46" spans="3:8" ht="14.4" hidden="1" thickBot="1">
      <c r="C46" s="541"/>
      <c r="D46" s="542" t="str">
        <f>IF(ISERROR(VLOOKUP(C46,'[1]Cap Financiera y Organizacional'!$A$12:$X$62743,2,0)),"",VLOOKUP(C46,'[1]Cap Financiera y Organizacional'!$A$12:$X$3603,2,0))</f>
        <v/>
      </c>
      <c r="E46" s="543" t="str">
        <f>IF(OR(C46="",D46=""),"",IF(ISERROR(VLOOKUP(D46,'[1]Cap Financiera y Organizacional'!$B$12:$X$62743,3,0)),"",VLOOKUP(D46,'[1]Cap Financiera y Organizacional'!$B$12:$X$62743,3,0)))</f>
        <v/>
      </c>
      <c r="F46" s="497" t="str">
        <f>IF(OR(C46="",D46=""),"",IF(ISERROR(VLOOKUP(D46,'[1]Cap Financiera y Organizacional'!$B$12:$X$62743,5,0)),"",VLOOKUP(D46,'[1]Cap Financiera y Organizacional'!$B$12:$X$62743,5,0)))</f>
        <v/>
      </c>
      <c r="G46" s="520" t="str">
        <f t="shared" si="3"/>
        <v/>
      </c>
      <c r="H46" s="544" t="str">
        <f>IF(OR(D46="",E46="",F46=""),"",IF(AND(G46&gt;0,G46&lt;=CapFinanciera1),[1]Puntajes!$D$12,IF(AND(G46&gt;CapFinanciera1,G46&lt;=CapFinanciera2),[1]Puntajes!$D$13,IF(AND(G46&gt;CapFinanciera2,G46&lt;=CapFinanciera3),[1]Puntajes!$D$14,IF(AND(G46&gt;CapFinanciera3,G46&lt;=CapFinanciera4),[1]Puntajes!$D$15,IF(G46&gt;CapFinanciera4,[1]Puntajes!$D$16,0))))))</f>
        <v/>
      </c>
    </row>
    <row r="47" spans="3:8" ht="14.4" hidden="1" thickBot="1">
      <c r="C47" s="541"/>
      <c r="D47" s="542" t="str">
        <f>IF(ISERROR(VLOOKUP(C47,'[1]Cap Financiera y Organizacional'!$A$12:$X$62743,2,0)),"",VLOOKUP(C47,'[1]Cap Financiera y Organizacional'!$A$12:$X$3603,2,0))</f>
        <v/>
      </c>
      <c r="E47" s="543" t="str">
        <f>IF(OR(C47="",D47=""),"",IF(ISERROR(VLOOKUP(D47,'[1]Cap Financiera y Organizacional'!$B$12:$X$62743,3,0)),"",VLOOKUP(D47,'[1]Cap Financiera y Organizacional'!$B$12:$X$62743,3,0)))</f>
        <v/>
      </c>
      <c r="F47" s="497" t="str">
        <f>IF(OR(C47="",D47=""),"",IF(ISERROR(VLOOKUP(D47,'[1]Cap Financiera y Organizacional'!$B$12:$X$62743,5,0)),"",VLOOKUP(D47,'[1]Cap Financiera y Organizacional'!$B$12:$X$62743,5,0)))</f>
        <v/>
      </c>
      <c r="G47" s="520" t="str">
        <f t="shared" si="3"/>
        <v/>
      </c>
      <c r="H47" s="544" t="str">
        <f>IF(OR(D47="",E47="",F47=""),"",IF(AND(G47&gt;0,G47&lt;=CapFinanciera1),[1]Puntajes!$D$12,IF(AND(G47&gt;CapFinanciera1,G47&lt;=CapFinanciera2),[1]Puntajes!$D$13,IF(AND(G47&gt;CapFinanciera2,G47&lt;=CapFinanciera3),[1]Puntajes!$D$14,IF(AND(G47&gt;CapFinanciera3,G47&lt;=CapFinanciera4),[1]Puntajes!$D$15,IF(G47&gt;CapFinanciera4,[1]Puntajes!$D$16,0))))))</f>
        <v/>
      </c>
    </row>
    <row r="48" spans="3:8" ht="14.4" hidden="1" thickBot="1">
      <c r="C48" s="541"/>
      <c r="D48" s="542" t="str">
        <f>IF(ISERROR(VLOOKUP(C48,'[1]Cap Financiera y Organizacional'!$A$12:$X$62743,2,0)),"",VLOOKUP(C48,'[1]Cap Financiera y Organizacional'!$A$12:$X$3603,2,0))</f>
        <v/>
      </c>
      <c r="E48" s="543" t="str">
        <f>IF(OR(C48="",D48=""),"",IF(ISERROR(VLOOKUP(D48,'[1]Cap Financiera y Organizacional'!$B$12:$X$62743,3,0)),"",VLOOKUP(D48,'[1]Cap Financiera y Organizacional'!$B$12:$X$62743,3,0)))</f>
        <v/>
      </c>
      <c r="F48" s="497" t="str">
        <f>IF(OR(C48="",D48=""),"",IF(ISERROR(VLOOKUP(D48,'[1]Cap Financiera y Organizacional'!$B$12:$X$62743,5,0)),"",VLOOKUP(D48,'[1]Cap Financiera y Organizacional'!$B$12:$X$62743,5,0)))</f>
        <v/>
      </c>
      <c r="G48" s="520" t="str">
        <f t="shared" si="3"/>
        <v/>
      </c>
      <c r="H48" s="544" t="str">
        <f>IF(OR(D48="",E48="",F48=""),"",IF(AND(G48&gt;0,G48&lt;=CapFinanciera1),[1]Puntajes!$D$12,IF(AND(G48&gt;CapFinanciera1,G48&lt;=CapFinanciera2),[1]Puntajes!$D$13,IF(AND(G48&gt;CapFinanciera2,G48&lt;=CapFinanciera3),[1]Puntajes!$D$14,IF(AND(G48&gt;CapFinanciera3,G48&lt;=CapFinanciera4),[1]Puntajes!$D$15,IF(G48&gt;CapFinanciera4,[1]Puntajes!$D$16,0))))))</f>
        <v/>
      </c>
    </row>
    <row r="49" spans="3:8" ht="14.4" hidden="1" thickBot="1">
      <c r="C49" s="541"/>
      <c r="D49" s="542" t="str">
        <f>IF(ISERROR(VLOOKUP(C49,'[1]Cap Financiera y Organizacional'!$A$12:$X$62743,2,0)),"",VLOOKUP(C49,'[1]Cap Financiera y Organizacional'!$A$12:$X$3603,2,0))</f>
        <v/>
      </c>
      <c r="E49" s="543" t="str">
        <f>IF(OR(C49="",D49=""),"",IF(ISERROR(VLOOKUP(D49,'[1]Cap Financiera y Organizacional'!$B$12:$X$62743,3,0)),"",VLOOKUP(D49,'[1]Cap Financiera y Organizacional'!$B$12:$X$62743,3,0)))</f>
        <v/>
      </c>
      <c r="F49" s="497" t="str">
        <f>IF(OR(C49="",D49=""),"",IF(ISERROR(VLOOKUP(D49,'[1]Cap Financiera y Organizacional'!$B$12:$X$62743,5,0)),"",VLOOKUP(D49,'[1]Cap Financiera y Organizacional'!$B$12:$X$62743,5,0)))</f>
        <v/>
      </c>
      <c r="G49" s="520" t="str">
        <f t="shared" si="3"/>
        <v/>
      </c>
      <c r="H49" s="544" t="str">
        <f>IF(OR(D49="",E49="",F49=""),"",IF(AND(G49&gt;0,G49&lt;=CapFinanciera1),[1]Puntajes!$D$12,IF(AND(G49&gt;CapFinanciera1,G49&lt;=CapFinanciera2),[1]Puntajes!$D$13,IF(AND(G49&gt;CapFinanciera2,G49&lt;=CapFinanciera3),[1]Puntajes!$D$14,IF(AND(G49&gt;CapFinanciera3,G49&lt;=CapFinanciera4),[1]Puntajes!$D$15,IF(G49&gt;CapFinanciera4,[1]Puntajes!$D$16,0))))))</f>
        <v/>
      </c>
    </row>
    <row r="50" spans="3:8" ht="14.4" hidden="1" thickBot="1">
      <c r="C50" s="541"/>
      <c r="D50" s="542" t="str">
        <f>IF(ISERROR(VLOOKUP(C50,'[1]Cap Financiera y Organizacional'!$A$12:$X$62743,2,0)),"",VLOOKUP(C50,'[1]Cap Financiera y Organizacional'!$A$12:$X$3603,2,0))</f>
        <v/>
      </c>
      <c r="E50" s="543" t="str">
        <f>IF(OR(C50="",D50=""),"",IF(ISERROR(VLOOKUP(D50,'[1]Cap Financiera y Organizacional'!$B$12:$X$62743,3,0)),"",VLOOKUP(D50,'[1]Cap Financiera y Organizacional'!$B$12:$X$62743,3,0)))</f>
        <v/>
      </c>
      <c r="F50" s="497" t="str">
        <f>IF(OR(C50="",D50=""),"",IF(ISERROR(VLOOKUP(D50,'[1]Cap Financiera y Organizacional'!$B$12:$X$62743,5,0)),"",VLOOKUP(D50,'[1]Cap Financiera y Organizacional'!$B$12:$X$62743,5,0)))</f>
        <v/>
      </c>
      <c r="G50" s="520" t="str">
        <f t="shared" si="3"/>
        <v/>
      </c>
      <c r="H50" s="544" t="str">
        <f>IF(OR(D50="",E50="",F50=""),"",IF(AND(G50&gt;0,G50&lt;=CapFinanciera1),[1]Puntajes!$D$12,IF(AND(G50&gt;CapFinanciera1,G50&lt;=CapFinanciera2),[1]Puntajes!$D$13,IF(AND(G50&gt;CapFinanciera2,G50&lt;=CapFinanciera3),[1]Puntajes!$D$14,IF(AND(G50&gt;CapFinanciera3,G50&lt;=CapFinanciera4),[1]Puntajes!$D$15,IF(G50&gt;CapFinanciera4,[1]Puntajes!$D$16,0))))))</f>
        <v/>
      </c>
    </row>
    <row r="51" spans="3:8" ht="14.4" hidden="1" thickBot="1">
      <c r="C51" s="541"/>
      <c r="D51" s="542" t="str">
        <f>IF(ISERROR(VLOOKUP(C51,'[1]Cap Financiera y Organizacional'!$A$12:$X$62743,2,0)),"",VLOOKUP(C51,'[1]Cap Financiera y Organizacional'!$A$12:$X$3603,2,0))</f>
        <v/>
      </c>
      <c r="E51" s="543" t="str">
        <f>IF(OR(C51="",D51=""),"",IF(ISERROR(VLOOKUP(D51,'[1]Cap Financiera y Organizacional'!$B$12:$X$62743,3,0)),"",VLOOKUP(D51,'[1]Cap Financiera y Organizacional'!$B$12:$X$62743,3,0)))</f>
        <v/>
      </c>
      <c r="F51" s="497" t="str">
        <f>IF(OR(C51="",D51=""),"",IF(ISERROR(VLOOKUP(D51,'[1]Cap Financiera y Organizacional'!$B$12:$X$62743,5,0)),"",VLOOKUP(D51,'[1]Cap Financiera y Organizacional'!$B$12:$X$62743,5,0)))</f>
        <v/>
      </c>
      <c r="G51" s="520" t="str">
        <f t="shared" si="3"/>
        <v/>
      </c>
      <c r="H51" s="544" t="str">
        <f>IF(OR(D51="",E51="",F51=""),"",IF(AND(G51&gt;0,G51&lt;=CapFinanciera1),[1]Puntajes!$D$12,IF(AND(G51&gt;CapFinanciera1,G51&lt;=CapFinanciera2),[1]Puntajes!$D$13,IF(AND(G51&gt;CapFinanciera2,G51&lt;=CapFinanciera3),[1]Puntajes!$D$14,IF(AND(G51&gt;CapFinanciera3,G51&lt;=CapFinanciera4),[1]Puntajes!$D$15,IF(G51&gt;CapFinanciera4,[1]Puntajes!$D$16,0))))))</f>
        <v/>
      </c>
    </row>
    <row r="52" spans="3:8" ht="14.4" hidden="1" thickBot="1">
      <c r="C52" s="551"/>
      <c r="D52" s="552" t="str">
        <f>IF(ISERROR(VLOOKUP(C52,'[1]Cap Financiera y Organizacional'!$A$12:$X$62743,2,0)),"",VLOOKUP(C52,'[1]Cap Financiera y Organizacional'!$A$12:$X$3603,2,0))</f>
        <v/>
      </c>
      <c r="E52" s="553" t="str">
        <f>IF(OR(C52="",D52=""),"",IF(ISERROR(VLOOKUP(D52,'[1]Cap Financiera y Organizacional'!$B$13:$X$62743,3,0)),"",VLOOKUP(D52,'[1]Cap Financiera y Organizacional'!$B$13:$X$62743,3,0)))</f>
        <v/>
      </c>
      <c r="F52" s="501" t="str">
        <f>IF(OR(C52="",D52=""),"",IF(ISERROR(VLOOKUP(D52,'[1]Cap Financiera y Organizacional'!$B$13:$X$62743,5,0)),"",VLOOKUP(D52,'[1]Cap Financiera y Organizacional'!$B$13:$X$62743,5,0)))</f>
        <v/>
      </c>
      <c r="G52" s="524" t="str">
        <f t="shared" si="3"/>
        <v/>
      </c>
      <c r="H52" s="554" t="str">
        <f>IF(OR(D52="",E52="",F52=""),"",IF(AND(G52&gt;0,G52&lt;=CapFinanciera1),[1]Puntajes!$D$12,IF(AND(G52&gt;CapFinanciera1,G52&lt;=CapFinanciera2),[1]Puntajes!$D$13,IF(AND(G52&gt;CapFinanciera2,G52&lt;=CapFinanciera3),[1]Puntajes!$D$14,IF(AND(G52&gt;CapFinanciera3,G52&lt;=CapFinanciera4),[1]Puntajes!$D$15,IF(G52&gt;CapFinanciera4,[1]Puntajes!$D$16,0))))))</f>
        <v/>
      </c>
    </row>
    <row r="53" spans="3:8" ht="13.8">
      <c r="C53" s="535">
        <v>5</v>
      </c>
      <c r="D53" s="536">
        <f>IF(ISERROR(VLOOKUP(C53,'[1]Cap Financiera y Organizacional'!$A$12:$X$62743,2,0)),"",VLOOKUP(C53,'[1]Cap Financiera y Organizacional'!$A$12:$X$3603,2,0))</f>
        <v>0</v>
      </c>
      <c r="E53" s="537"/>
      <c r="F53" s="538"/>
      <c r="G53" s="539"/>
      <c r="H53" s="540"/>
    </row>
    <row r="54" spans="3:8" ht="13.8">
      <c r="C54" s="541">
        <v>5.0999999999999996</v>
      </c>
      <c r="D54" s="542">
        <f>IF(ISERROR(VLOOKUP(C54,'[1]Cap Financiera y Organizacional'!$A$12:$X$62743,2,0)),"",VLOOKUP(C54,'[1]Cap Financiera y Organizacional'!$A$12:$X$3603,2,0))</f>
        <v>0</v>
      </c>
      <c r="E54" s="543">
        <f>IF(OR(C54="",D54=""),"",IF(ISERROR(VLOOKUP(D54,'[1]Cap Financiera y Organizacional'!$B$12:$X$62743,3,0)),"",VLOOKUP(D54,'[1]Cap Financiera y Organizacional'!$B$12:$X$62743,3,0)))</f>
        <v>0</v>
      </c>
      <c r="F54" s="497">
        <f>IF(OR(C54="",D54=""),"",IF(ISERROR(VLOOKUP(D54,'[1]Cap Financiera y Organizacional'!$B$12:$X$62743,5,0)),"",VLOOKUP(D54,'[1]Cap Financiera y Organizacional'!$B$12:$X$62743,5,0)))</f>
        <v>0</v>
      </c>
      <c r="G54" s="520">
        <f>IF(OR(D54="",E54="",F54=""),"",IF(OR(E54=0,F54=0),0,E54/F54))</f>
        <v>0</v>
      </c>
      <c r="H54" s="544">
        <f>IF(OR(D54="",E54="",F54=""),"",IF(AND(G54&gt;0,G54&lt;=CapFinanciera1),[1]Puntajes!$D$12,IF(AND(G54&gt;CapFinanciera1,G54&lt;=CapFinanciera2),[1]Puntajes!$D$13,IF(AND(G54&gt;CapFinanciera2,G54&lt;=CapFinanciera3),[1]Puntajes!$D$14,IF(AND(G54&gt;CapFinanciera3,G54&lt;=CapFinanciera4),[1]Puntajes!$D$15,IF(G54&gt;CapFinanciera4,[1]Puntajes!$D$16,0))))))</f>
        <v>0</v>
      </c>
    </row>
    <row r="55" spans="3:8" ht="14.4" thickBot="1">
      <c r="C55" s="541"/>
      <c r="D55" s="542" t="str">
        <f>IF(ISERROR(VLOOKUP(C55,'[1]Cap Financiera y Organizacional'!$A$12:$X$62743,2,0)),"",VLOOKUP(C55,'[1]Cap Financiera y Organizacional'!$A$12:$X$3603,2,0))</f>
        <v/>
      </c>
      <c r="E55" s="543" t="str">
        <f>IF(OR(C55="",D55=""),"",IF(ISERROR(VLOOKUP(D55,'[1]Cap Financiera y Organizacional'!$B$12:$X$62743,3,0)),"",VLOOKUP(D55,'[1]Cap Financiera y Organizacional'!$B$12:$X$62743,3,0)))</f>
        <v/>
      </c>
      <c r="F55" s="497" t="str">
        <f>IF(OR(C55="",D55=""),"",IF(ISERROR(VLOOKUP(D55,'[1]Cap Financiera y Organizacional'!$B$12:$X$62743,5,0)),"",VLOOKUP(D55,'[1]Cap Financiera y Organizacional'!$B$12:$X$62743,5,0)))</f>
        <v/>
      </c>
      <c r="G55" s="520" t="str">
        <f>IF(OR(D55="",E55="",F55=""),"",IF(OR(E55=0,F55=0),0,E55/F55))</f>
        <v/>
      </c>
      <c r="H55" s="544" t="str">
        <f>IF(OR(D55="",E55="",F55=""),"",IF(AND(G55&gt;0,G55&lt;=CapFinanciera1),[1]Puntajes!$D$12,IF(AND(G55&gt;CapFinanciera1,G55&lt;=CapFinanciera2),[1]Puntajes!$D$13,IF(AND(G55&gt;CapFinanciera2,G55&lt;=CapFinanciera3),[1]Puntajes!$D$14,IF(AND(G55&gt;CapFinanciera3,G55&lt;=CapFinanciera4),[1]Puntajes!$D$15,IF(G55&gt;CapFinanciera4,[1]Puntajes!$D$16,0))))))</f>
        <v/>
      </c>
    </row>
    <row r="56" spans="3:8" ht="14.4" hidden="1" thickBot="1">
      <c r="C56" s="541"/>
      <c r="D56" s="542"/>
      <c r="E56" s="543" t="str">
        <f>IF(OR(C56="",D56=""),"",IF(ISERROR(VLOOKUP(D56,'[1]Cap Financiera y Organizacional'!$B$12:$X$62743,3,0)),"",VLOOKUP(D56,'[1]Cap Financiera y Organizacional'!$B$12:$X$62743,3,0)))</f>
        <v/>
      </c>
      <c r="F56" s="497" t="str">
        <f>IF(OR(C56="",D56=""),"",IF(ISERROR(VLOOKUP(D56,'[1]Cap Financiera y Organizacional'!$B$12:$X$62743,5,0)),"",VLOOKUP(D56,'[1]Cap Financiera y Organizacional'!$B$12:$X$62743,5,0)))</f>
        <v/>
      </c>
      <c r="G56" s="520"/>
      <c r="H56" s="544"/>
    </row>
    <row r="57" spans="3:8" ht="14.4" hidden="1" thickBot="1">
      <c r="C57" s="541"/>
      <c r="D57" s="542" t="str">
        <f>IF(ISERROR(VLOOKUP(C57,'[1]Cap Financiera y Organizacional'!$A$12:$X$62743,2,0)),"",VLOOKUP(C57,'[1]Cap Financiera y Organizacional'!$A$12:$X$3603,2,0))</f>
        <v/>
      </c>
      <c r="E57" s="543" t="str">
        <f>IF(OR(C57="",D57=""),"",IF(ISERROR(VLOOKUP(D57,'[1]Cap Financiera y Organizacional'!$B$12:$X$62743,3,0)),"",VLOOKUP(D57,'[1]Cap Financiera y Organizacional'!$B$12:$X$62743,3,0)))</f>
        <v/>
      </c>
      <c r="F57" s="497" t="str">
        <f>IF(OR(C57="",D57=""),"",IF(ISERROR(VLOOKUP(D57,'[1]Cap Financiera y Organizacional'!$B$12:$X$62743,5,0)),"",VLOOKUP(D57,'[1]Cap Financiera y Organizacional'!$B$12:$X$62743,5,0)))</f>
        <v/>
      </c>
      <c r="G57" s="520" t="str">
        <f t="shared" ref="G57:G63" si="4">IF(OR(D57="",E57="",F57=""),"",IF(OR(E57=0,F57=0),0,E57/F57))</f>
        <v/>
      </c>
      <c r="H57" s="544" t="str">
        <f>IF(OR(D57="",E57="",F57=""),"",IF(AND(G57&gt;0,G57&lt;=CapFinanciera1),[1]Puntajes!$D$12,IF(AND(G57&gt;CapFinanciera1,G57&lt;=CapFinanciera2),[1]Puntajes!$D$13,IF(AND(G57&gt;CapFinanciera2,G57&lt;=CapFinanciera3),[1]Puntajes!$D$14,IF(AND(G57&gt;CapFinanciera3,G57&lt;=CapFinanciera4),[1]Puntajes!$D$15,IF(G57&gt;CapFinanciera4,[1]Puntajes!$D$16,0))))))</f>
        <v/>
      </c>
    </row>
    <row r="58" spans="3:8" ht="14.4" hidden="1" thickBot="1">
      <c r="C58" s="541"/>
      <c r="D58" s="542" t="str">
        <f>IF(ISERROR(VLOOKUP(C58,'[1]Cap Financiera y Organizacional'!$A$12:$X$62743,2,0)),"",VLOOKUP(C58,'[1]Cap Financiera y Organizacional'!$A$12:$X$3603,2,0))</f>
        <v/>
      </c>
      <c r="E58" s="543" t="str">
        <f>IF(OR(C58="",D58=""),"",IF(ISERROR(VLOOKUP(D58,'[1]Cap Financiera y Organizacional'!$B$12:$X$62743,3,0)),"",VLOOKUP(D58,'[1]Cap Financiera y Organizacional'!$B$12:$X$62743,3,0)))</f>
        <v/>
      </c>
      <c r="F58" s="497" t="str">
        <f>IF(OR(C58="",D58=""),"",IF(ISERROR(VLOOKUP(D58,'[1]Cap Financiera y Organizacional'!$B$12:$X$62743,5,0)),"",VLOOKUP(D58,'[1]Cap Financiera y Organizacional'!$B$12:$X$62743,5,0)))</f>
        <v/>
      </c>
      <c r="G58" s="520" t="str">
        <f t="shared" si="4"/>
        <v/>
      </c>
      <c r="H58" s="544" t="str">
        <f>IF(OR(D58="",E58="",F58=""),"",IF(AND(G58&gt;0,G58&lt;=CapFinanciera1),[1]Puntajes!$D$12,IF(AND(G58&gt;CapFinanciera1,G58&lt;=CapFinanciera2),[1]Puntajes!$D$13,IF(AND(G58&gt;CapFinanciera2,G58&lt;=CapFinanciera3),[1]Puntajes!$D$14,IF(AND(G58&gt;CapFinanciera3,G58&lt;=CapFinanciera4),[1]Puntajes!$D$15,IF(G58&gt;CapFinanciera4,[1]Puntajes!$D$16,0))))))</f>
        <v/>
      </c>
    </row>
    <row r="59" spans="3:8" ht="14.4" hidden="1" thickBot="1">
      <c r="C59" s="541"/>
      <c r="D59" s="542" t="str">
        <f>IF(ISERROR(VLOOKUP(C59,'[1]Cap Financiera y Organizacional'!$A$12:$X$62743,2,0)),"",VLOOKUP(C59,'[1]Cap Financiera y Organizacional'!$A$12:$X$3603,2,0))</f>
        <v/>
      </c>
      <c r="E59" s="543" t="str">
        <f>IF(OR(C59="",D59=""),"",IF(ISERROR(VLOOKUP(D59,'[1]Cap Financiera y Organizacional'!$B$12:$X$62743,3,0)),"",VLOOKUP(D59,'[1]Cap Financiera y Organizacional'!$B$12:$X$62743,3,0)))</f>
        <v/>
      </c>
      <c r="F59" s="497" t="str">
        <f>IF(OR(C59="",D59=""),"",IF(ISERROR(VLOOKUP(D59,'[1]Cap Financiera y Organizacional'!$B$12:$X$62743,5,0)),"",VLOOKUP(D59,'[1]Cap Financiera y Organizacional'!$B$12:$X$62743,5,0)))</f>
        <v/>
      </c>
      <c r="G59" s="520" t="str">
        <f t="shared" si="4"/>
        <v/>
      </c>
      <c r="H59" s="544" t="str">
        <f>IF(OR(D59="",E59="",F59=""),"",IF(AND(G59&gt;0,G59&lt;=CapFinanciera1),[1]Puntajes!$D$12,IF(AND(G59&gt;CapFinanciera1,G59&lt;=CapFinanciera2),[1]Puntajes!$D$13,IF(AND(G59&gt;CapFinanciera2,G59&lt;=CapFinanciera3),[1]Puntajes!$D$14,IF(AND(G59&gt;CapFinanciera3,G59&lt;=CapFinanciera4),[1]Puntajes!$D$15,IF(G59&gt;CapFinanciera4,[1]Puntajes!$D$16,0))))))</f>
        <v/>
      </c>
    </row>
    <row r="60" spans="3:8" ht="14.4" hidden="1" thickBot="1">
      <c r="C60" s="541"/>
      <c r="D60" s="542" t="str">
        <f>IF(ISERROR(VLOOKUP(C60,'[1]Cap Financiera y Organizacional'!$A$12:$X$62743,2,0)),"",VLOOKUP(C60,'[1]Cap Financiera y Organizacional'!$A$12:$X$3603,2,0))</f>
        <v/>
      </c>
      <c r="E60" s="543" t="str">
        <f>IF(OR(C60="",D60=""),"",IF(ISERROR(VLOOKUP(D60,'[1]Cap Financiera y Organizacional'!$B$12:$X$62743,3,0)),"",VLOOKUP(D60,'[1]Cap Financiera y Organizacional'!$B$12:$X$62743,3,0)))</f>
        <v/>
      </c>
      <c r="F60" s="497" t="str">
        <f>IF(OR(C60="",D60=""),"",IF(ISERROR(VLOOKUP(D60,'[1]Cap Financiera y Organizacional'!$B$12:$X$62743,5,0)),"",VLOOKUP(D60,'[1]Cap Financiera y Organizacional'!$B$12:$X$62743,5,0)))</f>
        <v/>
      </c>
      <c r="G60" s="520" t="str">
        <f t="shared" si="4"/>
        <v/>
      </c>
      <c r="H60" s="544" t="str">
        <f>IF(OR(D60="",E60="",F60=""),"",IF(AND(G60&gt;0,G60&lt;=CapFinanciera1),[1]Puntajes!$D$12,IF(AND(G60&gt;CapFinanciera1,G60&lt;=CapFinanciera2),[1]Puntajes!$D$13,IF(AND(G60&gt;CapFinanciera2,G60&lt;=CapFinanciera3),[1]Puntajes!$D$14,IF(AND(G60&gt;CapFinanciera3,G60&lt;=CapFinanciera4),[1]Puntajes!$D$15,IF(G60&gt;CapFinanciera4,[1]Puntajes!$D$16,0))))))</f>
        <v/>
      </c>
    </row>
    <row r="61" spans="3:8" ht="14.4" hidden="1" thickBot="1">
      <c r="C61" s="541"/>
      <c r="D61" s="542" t="str">
        <f>IF(ISERROR(VLOOKUP(C61,'[1]Cap Financiera y Organizacional'!$A$12:$X$62743,2,0)),"",VLOOKUP(C61,'[1]Cap Financiera y Organizacional'!$A$12:$X$3603,2,0))</f>
        <v/>
      </c>
      <c r="E61" s="543" t="str">
        <f>IF(OR(C61="",D61=""),"",IF(ISERROR(VLOOKUP(D61,'[1]Cap Financiera y Organizacional'!$B$12:$X$62743,3,0)),"",VLOOKUP(D61,'[1]Cap Financiera y Organizacional'!$B$12:$X$62743,3,0)))</f>
        <v/>
      </c>
      <c r="F61" s="497" t="str">
        <f>IF(OR(C61="",D61=""),"",IF(ISERROR(VLOOKUP(D61,'[1]Cap Financiera y Organizacional'!$B$12:$X$62743,5,0)),"",VLOOKUP(D61,'[1]Cap Financiera y Organizacional'!$B$12:$X$62743,5,0)))</f>
        <v/>
      </c>
      <c r="G61" s="520" t="str">
        <f t="shared" si="4"/>
        <v/>
      </c>
      <c r="H61" s="544" t="str">
        <f>IF(OR(D61="",E61="",F61=""),"",IF(AND(G61&gt;0,G61&lt;=CapFinanciera1),[1]Puntajes!$D$12,IF(AND(G61&gt;CapFinanciera1,G61&lt;=CapFinanciera2),[1]Puntajes!$D$13,IF(AND(G61&gt;CapFinanciera2,G61&lt;=CapFinanciera3),[1]Puntajes!$D$14,IF(AND(G61&gt;CapFinanciera3,G61&lt;=CapFinanciera4),[1]Puntajes!$D$15,IF(G61&gt;CapFinanciera4,[1]Puntajes!$D$16,0))))))</f>
        <v/>
      </c>
    </row>
    <row r="62" spans="3:8" ht="14.4" hidden="1" thickBot="1">
      <c r="C62" s="541"/>
      <c r="D62" s="542" t="str">
        <f>IF(ISERROR(VLOOKUP(C62,'[1]Cap Financiera y Organizacional'!$A$12:$X$62743,2,0)),"",VLOOKUP(C62,'[1]Cap Financiera y Organizacional'!$A$12:$X$3603,2,0))</f>
        <v/>
      </c>
      <c r="E62" s="543" t="str">
        <f>IF(OR(C62="",D62=""),"",IF(ISERROR(VLOOKUP(D62,'[1]Cap Financiera y Organizacional'!$B$12:$X$62743,3,0)),"",VLOOKUP(D62,'[1]Cap Financiera y Organizacional'!$B$12:$X$62743,3,0)))</f>
        <v/>
      </c>
      <c r="F62" s="497" t="str">
        <f>IF(OR(C62="",D62=""),"",IF(ISERROR(VLOOKUP(D62,'[1]Cap Financiera y Organizacional'!$B$12:$X$62743,5,0)),"",VLOOKUP(D62,'[1]Cap Financiera y Organizacional'!$B$12:$X$62743,5,0)))</f>
        <v/>
      </c>
      <c r="G62" s="520" t="str">
        <f t="shared" si="4"/>
        <v/>
      </c>
      <c r="H62" s="544" t="str">
        <f>IF(OR(D62="",E62="",F62=""),"",IF(AND(G62&gt;0,G62&lt;=CapFinanciera1),[1]Puntajes!$D$12,IF(AND(G62&gt;CapFinanciera1,G62&lt;=CapFinanciera2),[1]Puntajes!$D$13,IF(AND(G62&gt;CapFinanciera2,G62&lt;=CapFinanciera3),[1]Puntajes!$D$14,IF(AND(G62&gt;CapFinanciera3,G62&lt;=CapFinanciera4),[1]Puntajes!$D$15,IF(G62&gt;CapFinanciera4,[1]Puntajes!$D$16,0))))))</f>
        <v/>
      </c>
    </row>
    <row r="63" spans="3:8" ht="14.4" hidden="1" thickBot="1">
      <c r="C63" s="551"/>
      <c r="D63" s="552" t="str">
        <f>IF(ISERROR(VLOOKUP(C63,'[1]Cap Financiera y Organizacional'!$A$12:$X$62743,2,0)),"",VLOOKUP(C63,'[1]Cap Financiera y Organizacional'!$A$12:$X$3603,2,0))</f>
        <v/>
      </c>
      <c r="E63" s="553" t="str">
        <f>IF(OR(C63="",D63=""),"",IF(ISERROR(VLOOKUP(D63,'[1]Cap Financiera y Organizacional'!$B$13:$X$62743,3,0)),"",VLOOKUP(D63,'[1]Cap Financiera y Organizacional'!$B$13:$X$62743,3,0)))</f>
        <v/>
      </c>
      <c r="F63" s="501" t="str">
        <f>IF(OR(C63="",D63=""),"",IF(ISERROR(VLOOKUP(D63,'[1]Cap Financiera y Organizacional'!$B$13:$X$62743,5,0)),"",VLOOKUP(D63,'[1]Cap Financiera y Organizacional'!$B$13:$X$62743,5,0)))</f>
        <v/>
      </c>
      <c r="G63" s="524" t="str">
        <f t="shared" si="4"/>
        <v/>
      </c>
      <c r="H63" s="554" t="str">
        <f>IF(OR(D63="",E63="",F63=""),"",IF(AND(G63&gt;0,G63&lt;=CapFinanciera1),[1]Puntajes!$D$12,IF(AND(G63&gt;CapFinanciera1,G63&lt;=CapFinanciera2),[1]Puntajes!$D$13,IF(AND(G63&gt;CapFinanciera2,G63&lt;=CapFinanciera3),[1]Puntajes!$D$14,IF(AND(G63&gt;CapFinanciera3,G63&lt;=CapFinanciera4),[1]Puntajes!$D$15,IF(G63&gt;CapFinanciera4,[1]Puntajes!$D$16,0))))))</f>
        <v/>
      </c>
    </row>
    <row r="64" spans="3:8" ht="25.5" customHeight="1">
      <c r="C64" s="535">
        <v>6</v>
      </c>
      <c r="D64" s="536">
        <f>IF(ISERROR(VLOOKUP(C64,'[1]Cap Financiera y Organizacional'!$A$12:$X$62743,2,0)),"",VLOOKUP(C64,'[1]Cap Financiera y Organizacional'!$A$12:$X$3603,2,0))</f>
        <v>0</v>
      </c>
      <c r="E64" s="537"/>
      <c r="F64" s="538"/>
      <c r="G64" s="539"/>
      <c r="H64" s="540"/>
    </row>
    <row r="65" spans="3:8" ht="25.5" customHeight="1">
      <c r="C65" s="541">
        <v>6.1</v>
      </c>
      <c r="D65" s="542">
        <f>IF(ISERROR(VLOOKUP(C65,'[1]Cap Financiera y Organizacional'!$A$12:$X$62743,2,0)),"",VLOOKUP(C65,'[1]Cap Financiera y Organizacional'!$A$12:$X$3603,2,0))</f>
        <v>0</v>
      </c>
      <c r="E65" s="543">
        <f>IF(OR(C65="",D65=""),"",IF(ISERROR(VLOOKUP(D65,'[1]Cap Financiera y Organizacional'!$B$12:$X$62743,3,0)),"",VLOOKUP(D65,'[1]Cap Financiera y Organizacional'!$B$12:$X$62743,3,0)))</f>
        <v>0</v>
      </c>
      <c r="F65" s="497">
        <f>IF(OR(C65="",D65=""),"",IF(ISERROR(VLOOKUP(D65,'[1]Cap Financiera y Organizacional'!$B$12:$X$62743,5,0)),"",VLOOKUP(D65,'[1]Cap Financiera y Organizacional'!$B$12:$X$62743,5,0)))</f>
        <v>0</v>
      </c>
      <c r="G65" s="520">
        <f>IF(OR(D65="",E65="",F65=""),"",IF(OR(E65=0,F65=0),0,E65/F65))</f>
        <v>0</v>
      </c>
      <c r="H65" s="544">
        <f>IF(OR(D65="",E65="",F65=""),"",IF(AND(G65&gt;0,G65&lt;=CapFinanciera1),[1]Puntajes!$D$12,IF(AND(G65&gt;CapFinanciera1,G65&lt;=CapFinanciera2),[1]Puntajes!$D$13,IF(AND(G65&gt;CapFinanciera2,G65&lt;=CapFinanciera3),[1]Puntajes!$D$14,IF(AND(G65&gt;CapFinanciera3,G65&lt;=CapFinanciera4),[1]Puntajes!$D$15,IF(G65&gt;CapFinanciera4,[1]Puntajes!$D$16,0))))))</f>
        <v>0</v>
      </c>
    </row>
    <row r="66" spans="3:8" ht="27" hidden="1" customHeight="1">
      <c r="C66" s="541"/>
      <c r="D66" s="542" t="str">
        <f>IF(ISERROR(VLOOKUP(C66,'[1]Cap Financiera y Organizacional'!$A$12:$X$62743,2,0)),"",VLOOKUP(C66,'[1]Cap Financiera y Organizacional'!$A$12:$X$3603,2,0))</f>
        <v/>
      </c>
      <c r="E66" s="543" t="str">
        <f>IF(OR(C66="",D66=""),"",IF(ISERROR(VLOOKUP(D66,'[1]Cap Financiera y Organizacional'!$B$12:$X$62743,3,0)),"",VLOOKUP(D66,'[1]Cap Financiera y Organizacional'!$B$12:$X$62743,3,0)))</f>
        <v/>
      </c>
      <c r="F66" s="497" t="str">
        <f>IF(OR(C66="",D66=""),"",IF(ISERROR(VLOOKUP(D66,'[1]Cap Financiera y Organizacional'!$B$12:$X$62743,5,0)),"",VLOOKUP(D66,'[1]Cap Financiera y Organizacional'!$B$12:$X$62743,5,0)))</f>
        <v/>
      </c>
      <c r="G66" s="520" t="str">
        <f>IF(OR(D66="",E66="",F66=""),"",IF(OR(E66=0,F66=0),0,E66/F66))</f>
        <v/>
      </c>
      <c r="H66" s="544" t="str">
        <f>IF(OR(D66="",E66="",F66=""),"",IF(AND(G66&gt;0,G66&lt;=CapFinanciera1),[1]Puntajes!$D$12,IF(AND(G66&gt;CapFinanciera1,G66&lt;=CapFinanciera2),[1]Puntajes!$D$13,IF(AND(G66&gt;CapFinanciera2,G66&lt;=CapFinanciera3),[1]Puntajes!$D$14,IF(AND(G66&gt;CapFinanciera3,G66&lt;=CapFinanciera4),[1]Puntajes!$D$15,IF(G66&gt;CapFinanciera4,[1]Puntajes!$D$16,0))))))</f>
        <v/>
      </c>
    </row>
    <row r="67" spans="3:8" ht="13.8" hidden="1">
      <c r="C67" s="541"/>
      <c r="D67" s="542" t="str">
        <f>IF(ISERROR(VLOOKUP(C67,'[1]Cap Financiera y Organizacional'!$A$12:$X$62743,2,0)),"",VLOOKUP(C67,'[1]Cap Financiera y Organizacional'!$A$12:$X$3603,2,0))</f>
        <v/>
      </c>
      <c r="E67" s="543" t="str">
        <f>IF(OR(C67="",D67=""),"",IF(ISERROR(VLOOKUP(D67,'[1]Cap Financiera y Organizacional'!$B$12:$X$62743,3,0)),"",VLOOKUP(D67,'[1]Cap Financiera y Organizacional'!$B$12:$X$62743,3,0)))</f>
        <v/>
      </c>
      <c r="F67" s="497" t="str">
        <f>IF(OR(C67="",D67=""),"",IF(ISERROR(VLOOKUP(D67,'[1]Cap Financiera y Organizacional'!$B$12:$X$62743,5,0)),"",VLOOKUP(D67,'[1]Cap Financiera y Organizacional'!$B$12:$X$62743,5,0)))</f>
        <v/>
      </c>
      <c r="G67" s="520" t="str">
        <f t="shared" ref="G67:G74" si="5">IF(OR(D67="",E67="",F67=""),"",IF(OR(E67=0,F67=0),0,E67/F67))</f>
        <v/>
      </c>
      <c r="H67" s="544" t="str">
        <f>IF(OR(D67="",E67="",F67=""),"",IF(AND(G67&gt;0,G67&lt;=CapFinanciera1),[1]Puntajes!$D$12,IF(AND(G67&gt;CapFinanciera1,G67&lt;=CapFinanciera2),[1]Puntajes!$D$13,IF(AND(G67&gt;CapFinanciera2,G67&lt;=CapFinanciera3),[1]Puntajes!$D$14,IF(AND(G67&gt;CapFinanciera3,G67&lt;=CapFinanciera4),[1]Puntajes!$D$15,IF(G67&gt;CapFinanciera4,[1]Puntajes!$D$16,0))))))</f>
        <v/>
      </c>
    </row>
    <row r="68" spans="3:8" ht="13.8" hidden="1">
      <c r="C68" s="541"/>
      <c r="D68" s="542" t="str">
        <f>IF(ISERROR(VLOOKUP(C68,'[1]Cap Financiera y Organizacional'!$A$12:$X$62743,2,0)),"",VLOOKUP(C68,'[1]Cap Financiera y Organizacional'!$A$12:$X$3603,2,0))</f>
        <v/>
      </c>
      <c r="E68" s="543" t="str">
        <f>IF(OR(C68="",D68=""),"",IF(ISERROR(VLOOKUP(D68,'[1]Cap Financiera y Organizacional'!$B$12:$X$62743,3,0)),"",VLOOKUP(D68,'[1]Cap Financiera y Organizacional'!$B$12:$X$62743,3,0)))</f>
        <v/>
      </c>
      <c r="F68" s="497" t="str">
        <f>IF(OR(C68="",D68=""),"",IF(ISERROR(VLOOKUP(D68,'[1]Cap Financiera y Organizacional'!$B$12:$X$62743,5,0)),"",VLOOKUP(D68,'[1]Cap Financiera y Organizacional'!$B$12:$X$62743,5,0)))</f>
        <v/>
      </c>
      <c r="G68" s="520" t="str">
        <f t="shared" si="5"/>
        <v/>
      </c>
      <c r="H68" s="544" t="str">
        <f>IF(OR(D68="",E68="",F68=""),"",IF(AND(G68&gt;0,G68&lt;=CapFinanciera1),[1]Puntajes!$D$12,IF(AND(G68&gt;CapFinanciera1,G68&lt;=CapFinanciera2),[1]Puntajes!$D$13,IF(AND(G68&gt;CapFinanciera2,G68&lt;=CapFinanciera3),[1]Puntajes!$D$14,IF(AND(G68&gt;CapFinanciera3,G68&lt;=CapFinanciera4),[1]Puntajes!$D$15,IF(G68&gt;CapFinanciera4,[1]Puntajes!$D$16,0))))))</f>
        <v/>
      </c>
    </row>
    <row r="69" spans="3:8" ht="13.8" hidden="1">
      <c r="C69" s="541"/>
      <c r="D69" s="542" t="str">
        <f>IF(ISERROR(VLOOKUP(C69,'[1]Cap Financiera y Organizacional'!$A$12:$X$62743,2,0)),"",VLOOKUP(C69,'[1]Cap Financiera y Organizacional'!$A$12:$X$3603,2,0))</f>
        <v/>
      </c>
      <c r="E69" s="543" t="str">
        <f>IF(OR(C69="",D69=""),"",IF(ISERROR(VLOOKUP(D69,'[1]Cap Financiera y Organizacional'!$B$12:$X$62743,3,0)),"",VLOOKUP(D69,'[1]Cap Financiera y Organizacional'!$B$12:$X$62743,3,0)))</f>
        <v/>
      </c>
      <c r="F69" s="497" t="str">
        <f>IF(OR(C69="",D69=""),"",IF(ISERROR(VLOOKUP(D69,'[1]Cap Financiera y Organizacional'!$B$12:$X$62743,5,0)),"",VLOOKUP(D69,'[1]Cap Financiera y Organizacional'!$B$12:$X$62743,5,0)))</f>
        <v/>
      </c>
      <c r="G69" s="520" t="str">
        <f t="shared" si="5"/>
        <v/>
      </c>
      <c r="H69" s="544" t="str">
        <f>IF(OR(D69="",E69="",F69=""),"",IF(AND(G69&gt;0,G69&lt;=CapFinanciera1),[1]Puntajes!$D$12,IF(AND(G69&gt;CapFinanciera1,G69&lt;=CapFinanciera2),[1]Puntajes!$D$13,IF(AND(G69&gt;CapFinanciera2,G69&lt;=CapFinanciera3),[1]Puntajes!$D$14,IF(AND(G69&gt;CapFinanciera3,G69&lt;=CapFinanciera4),[1]Puntajes!$D$15,IF(G69&gt;CapFinanciera4,[1]Puntajes!$D$16,0))))))</f>
        <v/>
      </c>
    </row>
    <row r="70" spans="3:8" ht="13.8" hidden="1">
      <c r="C70" s="541"/>
      <c r="D70" s="542" t="str">
        <f>IF(ISERROR(VLOOKUP(C70,'[1]Cap Financiera y Organizacional'!$A$12:$X$62743,2,0)),"",VLOOKUP(C70,'[1]Cap Financiera y Organizacional'!$A$12:$X$3603,2,0))</f>
        <v/>
      </c>
      <c r="E70" s="543" t="str">
        <f>IF(OR(C70="",D70=""),"",IF(ISERROR(VLOOKUP(D70,'[1]Cap Financiera y Organizacional'!$B$12:$X$62743,3,0)),"",VLOOKUP(D70,'[1]Cap Financiera y Organizacional'!$B$12:$X$62743,3,0)))</f>
        <v/>
      </c>
      <c r="F70" s="497" t="str">
        <f>IF(OR(C70="",D70=""),"",IF(ISERROR(VLOOKUP(D70,'[1]Cap Financiera y Organizacional'!$B$12:$X$62743,5,0)),"",VLOOKUP(D70,'[1]Cap Financiera y Organizacional'!$B$12:$X$62743,5,0)))</f>
        <v/>
      </c>
      <c r="G70" s="520" t="str">
        <f t="shared" si="5"/>
        <v/>
      </c>
      <c r="H70" s="544" t="str">
        <f>IF(OR(D70="",E70="",F70=""),"",IF(AND(G70&gt;0,G70&lt;=CapFinanciera1),[1]Puntajes!$D$12,IF(AND(G70&gt;CapFinanciera1,G70&lt;=CapFinanciera2),[1]Puntajes!$D$13,IF(AND(G70&gt;CapFinanciera2,G70&lt;=CapFinanciera3),[1]Puntajes!$D$14,IF(AND(G70&gt;CapFinanciera3,G70&lt;=CapFinanciera4),[1]Puntajes!$D$15,IF(G70&gt;CapFinanciera4,[1]Puntajes!$D$16,0))))))</f>
        <v/>
      </c>
    </row>
    <row r="71" spans="3:8" ht="13.8" hidden="1">
      <c r="C71" s="541"/>
      <c r="D71" s="542" t="str">
        <f>IF(ISERROR(VLOOKUP(C71,'[1]Cap Financiera y Organizacional'!$A$12:$X$62743,2,0)),"",VLOOKUP(C71,'[1]Cap Financiera y Organizacional'!$A$12:$X$3603,2,0))</f>
        <v/>
      </c>
      <c r="E71" s="543" t="str">
        <f>IF(OR(C71="",D71=""),"",IF(ISERROR(VLOOKUP(D71,'[1]Cap Financiera y Organizacional'!$B$12:$X$62743,3,0)),"",VLOOKUP(D71,'[1]Cap Financiera y Organizacional'!$B$12:$X$62743,3,0)))</f>
        <v/>
      </c>
      <c r="F71" s="497" t="str">
        <f>IF(OR(C71="",D71=""),"",IF(ISERROR(VLOOKUP(D71,'[1]Cap Financiera y Organizacional'!$B$12:$X$62743,5,0)),"",VLOOKUP(D71,'[1]Cap Financiera y Organizacional'!$B$12:$X$62743,5,0)))</f>
        <v/>
      </c>
      <c r="G71" s="520" t="str">
        <f t="shared" si="5"/>
        <v/>
      </c>
      <c r="H71" s="544" t="str">
        <f>IF(OR(D71="",E71="",F71=""),"",IF(AND(G71&gt;0,G71&lt;=CapFinanciera1),[1]Puntajes!$D$12,IF(AND(G71&gt;CapFinanciera1,G71&lt;=CapFinanciera2),[1]Puntajes!$D$13,IF(AND(G71&gt;CapFinanciera2,G71&lt;=CapFinanciera3),[1]Puntajes!$D$14,IF(AND(G71&gt;CapFinanciera3,G71&lt;=CapFinanciera4),[1]Puntajes!$D$15,IF(G71&gt;CapFinanciera4,[1]Puntajes!$D$16,0))))))</f>
        <v/>
      </c>
    </row>
    <row r="72" spans="3:8" ht="13.8" hidden="1">
      <c r="C72" s="541"/>
      <c r="D72" s="542" t="str">
        <f>IF(ISERROR(VLOOKUP(C72,'[1]Cap Financiera y Organizacional'!$A$12:$X$62743,2,0)),"",VLOOKUP(C72,'[1]Cap Financiera y Organizacional'!$A$12:$X$3603,2,0))</f>
        <v/>
      </c>
      <c r="E72" s="543" t="str">
        <f>IF(OR(C72="",D72=""),"",IF(ISERROR(VLOOKUP(D72,'[1]Cap Financiera y Organizacional'!$B$12:$X$62743,3,0)),"",VLOOKUP(D72,'[1]Cap Financiera y Organizacional'!$B$12:$X$62743,3,0)))</f>
        <v/>
      </c>
      <c r="F72" s="497" t="str">
        <f>IF(OR(C72="",D72=""),"",IF(ISERROR(VLOOKUP(D72,'[1]Cap Financiera y Organizacional'!$B$12:$X$62743,5,0)),"",VLOOKUP(D72,'[1]Cap Financiera y Organizacional'!$B$12:$X$62743,5,0)))</f>
        <v/>
      </c>
      <c r="G72" s="520" t="str">
        <f t="shared" si="5"/>
        <v/>
      </c>
      <c r="H72" s="544" t="str">
        <f>IF(OR(D72="",E72="",F72=""),"",IF(AND(G72&gt;0,G72&lt;=CapFinanciera1),[1]Puntajes!$D$12,IF(AND(G72&gt;CapFinanciera1,G72&lt;=CapFinanciera2),[1]Puntajes!$D$13,IF(AND(G72&gt;CapFinanciera2,G72&lt;=CapFinanciera3),[1]Puntajes!$D$14,IF(AND(G72&gt;CapFinanciera3,G72&lt;=CapFinanciera4),[1]Puntajes!$D$15,IF(G72&gt;CapFinanciera4,[1]Puntajes!$D$16,0))))))</f>
        <v/>
      </c>
    </row>
    <row r="73" spans="3:8" ht="13.8" hidden="1">
      <c r="C73" s="541"/>
      <c r="D73" s="542" t="str">
        <f>IF(ISERROR(VLOOKUP(C73,'[1]Cap Financiera y Organizacional'!$A$12:$X$62743,2,0)),"",VLOOKUP(C73,'[1]Cap Financiera y Organizacional'!$A$12:$X$3603,2,0))</f>
        <v/>
      </c>
      <c r="E73" s="543" t="str">
        <f>IF(OR(C73="",D73=""),"",IF(ISERROR(VLOOKUP(D73,'[1]Cap Financiera y Organizacional'!$B$12:$X$62743,3,0)),"",VLOOKUP(D73,'[1]Cap Financiera y Organizacional'!$B$12:$X$62743,3,0)))</f>
        <v/>
      </c>
      <c r="F73" s="497" t="str">
        <f>IF(OR(C73="",D73=""),"",IF(ISERROR(VLOOKUP(D73,'[1]Cap Financiera y Organizacional'!$B$12:$X$62743,5,0)),"",VLOOKUP(D73,'[1]Cap Financiera y Organizacional'!$B$12:$X$62743,5,0)))</f>
        <v/>
      </c>
      <c r="G73" s="520" t="str">
        <f t="shared" si="5"/>
        <v/>
      </c>
      <c r="H73" s="544" t="str">
        <f>IF(OR(D73="",E73="",F73=""),"",IF(AND(G73&gt;0,G73&lt;=CapFinanciera1),[1]Puntajes!$D$12,IF(AND(G73&gt;CapFinanciera1,G73&lt;=CapFinanciera2),[1]Puntajes!$D$13,IF(AND(G73&gt;CapFinanciera2,G73&lt;=CapFinanciera3),[1]Puntajes!$D$14,IF(AND(G73&gt;CapFinanciera3,G73&lt;=CapFinanciera4),[1]Puntajes!$D$15,IF(G73&gt;CapFinanciera4,[1]Puntajes!$D$16,0))))))</f>
        <v/>
      </c>
    </row>
    <row r="74" spans="3:8" ht="14.4" thickBot="1">
      <c r="C74" s="551"/>
      <c r="D74" s="552" t="str">
        <f>IF(ISERROR(VLOOKUP(C74,'[1]Cap Financiera y Organizacional'!$A$12:$X$62743,2,0)),"",VLOOKUP(C74,'[1]Cap Financiera y Organizacional'!$A$12:$X$3603,2,0))</f>
        <v/>
      </c>
      <c r="E74" s="553" t="str">
        <f>IF(OR(C74="",D74=""),"",IF(ISERROR(VLOOKUP(D74,'[1]Cap Financiera y Organizacional'!$B$13:$X$62743,3,0)),"",VLOOKUP(D74,'[1]Cap Financiera y Organizacional'!$B$13:$X$62743,3,0)))</f>
        <v/>
      </c>
      <c r="F74" s="501" t="str">
        <f>IF(OR(C74="",D74=""),"",IF(ISERROR(VLOOKUP(D74,'[1]Cap Financiera y Organizacional'!$B$13:$X$62743,5,0)),"",VLOOKUP(D74,'[1]Cap Financiera y Organizacional'!$B$13:$X$62743,5,0)))</f>
        <v/>
      </c>
      <c r="G74" s="524" t="str">
        <f t="shared" si="5"/>
        <v/>
      </c>
      <c r="H74" s="554" t="str">
        <f>IF(OR(D74="",E74="",F74=""),"",IF(AND(G74&gt;0,G74&lt;=CapFinanciera1),[1]Puntajes!$D$12,IF(AND(G74&gt;CapFinanciera1,G74&lt;=CapFinanciera2),[1]Puntajes!$D$13,IF(AND(G74&gt;CapFinanciera2,G74&lt;=CapFinanciera3),[1]Puntajes!$D$14,IF(AND(G74&gt;CapFinanciera3,G74&lt;=CapFinanciera4),[1]Puntajes!$D$15,IF(G74&gt;CapFinanciera4,[1]Puntajes!$D$16,0))))))</f>
        <v/>
      </c>
    </row>
    <row r="75" spans="3:8" ht="25.5" customHeight="1">
      <c r="C75" s="535">
        <v>7</v>
      </c>
      <c r="D75" s="536">
        <f>IF(ISERROR(VLOOKUP(C75,'[1]Cap Financiera y Organizacional'!$A$12:$X$62743,2,0)),"",VLOOKUP(C75,'[1]Cap Financiera y Organizacional'!$A$12:$X$3603,2,0))</f>
        <v>0</v>
      </c>
      <c r="E75" s="537"/>
      <c r="F75" s="538"/>
      <c r="G75" s="539"/>
      <c r="H75" s="540"/>
    </row>
    <row r="76" spans="3:8" ht="26.25" customHeight="1">
      <c r="C76" s="541">
        <v>7.1</v>
      </c>
      <c r="D76" s="542">
        <f>IF(ISERROR(VLOOKUP(C76,'[1]Cap Financiera y Organizacional'!$A$12:$X$62743,2,0)),"",VLOOKUP(C76,'[1]Cap Financiera y Organizacional'!$A$12:$X$3603,2,0))</f>
        <v>0</v>
      </c>
      <c r="E76" s="543">
        <f>IF(OR(C76="",D76=""),"",IF(ISERROR(VLOOKUP(D76,'[1]Cap Financiera y Organizacional'!$B$12:$X$62743,3,0)),"",VLOOKUP(D76,'[1]Cap Financiera y Organizacional'!$B$12:$X$62743,3,0)))</f>
        <v>0</v>
      </c>
      <c r="F76" s="497">
        <f>IF(OR(C76="",D76=""),"",IF(ISERROR(VLOOKUP(D76,'[1]Cap Financiera y Organizacional'!$B$12:$X$62743,5,0)),"",VLOOKUP(D76,'[1]Cap Financiera y Organizacional'!$B$12:$X$62743,5,0)))</f>
        <v>0</v>
      </c>
      <c r="G76" s="520">
        <f>IF(OR(D76="",E76="",F76=""),"",IF(OR(E76=0,F76=0),0,E76/F76))</f>
        <v>0</v>
      </c>
      <c r="H76" s="544">
        <f>IF(OR(D76="",E76="",F76=""),"",IF(AND(G76&gt;0,G76&lt;=CapFinanciera1),[1]Puntajes!$D$12,IF(AND(G76&gt;CapFinanciera1,G76&lt;=CapFinanciera2),[1]Puntajes!$D$13,IF(AND(G76&gt;CapFinanciera2,G76&lt;=CapFinanciera3),[1]Puntajes!$D$14,IF(AND(G76&gt;CapFinanciera3,G76&lt;=CapFinanciera4),[1]Puntajes!$D$15,IF(G76&gt;CapFinanciera4,[1]Puntajes!$D$16,0))))))</f>
        <v>0</v>
      </c>
    </row>
    <row r="77" spans="3:8" ht="13.8" hidden="1">
      <c r="C77" s="541"/>
      <c r="D77" s="542" t="str">
        <f>IF(ISERROR(VLOOKUP(C77,'[1]Cap Financiera y Organizacional'!$A$12:$X$62743,2,0)),"",VLOOKUP(C77,'[1]Cap Financiera y Organizacional'!$A$12:$X$3603,2,0))</f>
        <v/>
      </c>
      <c r="E77" s="543" t="str">
        <f>IF(OR(C77="",D77=""),"",IF(ISERROR(VLOOKUP(D77,'[1]Cap Financiera y Organizacional'!$B$12:$X$62743,3,0)),"",VLOOKUP(D77,'[1]Cap Financiera y Organizacional'!$B$12:$X$62743,3,0)))</f>
        <v/>
      </c>
      <c r="F77" s="497" t="str">
        <f>IF(OR(C77="",D77=""),"",IF(ISERROR(VLOOKUP(D77,'[1]Cap Financiera y Organizacional'!$B$12:$X$62743,5,0)),"",VLOOKUP(D77,'[1]Cap Financiera y Organizacional'!$B$12:$X$62743,5,0)))</f>
        <v/>
      </c>
      <c r="G77" s="520" t="str">
        <f>IF(OR(D77="",E77="",F77=""),"",IF(OR(E77=0,F77=0),0,E77/F77))</f>
        <v/>
      </c>
      <c r="H77" s="544" t="str">
        <f>IF(OR(D77="",E77="",F77=""),"",IF(AND(G77&gt;0,G77&lt;=CapFinanciera1),[1]Puntajes!$D$12,IF(AND(G77&gt;CapFinanciera1,G77&lt;=CapFinanciera2),[1]Puntajes!$D$13,IF(AND(G77&gt;CapFinanciera2,G77&lt;=CapFinanciera3),[1]Puntajes!$D$14,IF(AND(G77&gt;CapFinanciera3,G77&lt;=CapFinanciera4),[1]Puntajes!$D$15,IF(G77&gt;CapFinanciera4,[1]Puntajes!$D$16,0))))))</f>
        <v/>
      </c>
    </row>
    <row r="78" spans="3:8" ht="13.8" hidden="1">
      <c r="C78" s="541"/>
      <c r="D78" s="542"/>
      <c r="E78" s="543" t="str">
        <f>IF(OR(C78="",D78=""),"",IF(ISERROR(VLOOKUP(D78,'[1]Cap Financiera y Organizacional'!$B$12:$X$62743,3,0)),"",VLOOKUP(D78,'[1]Cap Financiera y Organizacional'!$B$12:$X$62743,3,0)))</f>
        <v/>
      </c>
      <c r="F78" s="497" t="str">
        <f>IF(OR(C78="",D78=""),"",IF(ISERROR(VLOOKUP(D78,'[1]Cap Financiera y Organizacional'!$B$12:$X$62743,5,0)),"",VLOOKUP(D78,'[1]Cap Financiera y Organizacional'!$B$12:$X$62743,5,0)))</f>
        <v/>
      </c>
      <c r="G78" s="520"/>
      <c r="H78" s="544"/>
    </row>
    <row r="79" spans="3:8" ht="13.8" hidden="1">
      <c r="C79" s="541"/>
      <c r="D79" s="542" t="str">
        <f>IF(ISERROR(VLOOKUP(C79,'[1]Cap Financiera y Organizacional'!$A$12:$X$62743,2,0)),"",VLOOKUP(C79,'[1]Cap Financiera y Organizacional'!$A$12:$X$3603,2,0))</f>
        <v/>
      </c>
      <c r="E79" s="543" t="str">
        <f>IF(OR(C79="",D79=""),"",IF(ISERROR(VLOOKUP(D79,'[1]Cap Financiera y Organizacional'!$B$12:$X$62743,3,0)),"",VLOOKUP(D79,'[1]Cap Financiera y Organizacional'!$B$12:$X$62743,3,0)))</f>
        <v/>
      </c>
      <c r="F79" s="497" t="str">
        <f>IF(OR(C79="",D79=""),"",IF(ISERROR(VLOOKUP(D79,'[1]Cap Financiera y Organizacional'!$B$12:$X$62743,5,0)),"",VLOOKUP(D79,'[1]Cap Financiera y Organizacional'!$B$12:$X$62743,5,0)))</f>
        <v/>
      </c>
      <c r="G79" s="520" t="str">
        <f t="shared" ref="G79:G85" si="6">IF(OR(D79="",E79="",F79=""),"",IF(OR(E79=0,F79=0),0,E79/F79))</f>
        <v/>
      </c>
      <c r="H79" s="544" t="str">
        <f>IF(OR(D79="",E79="",F79=""),"",IF(AND(G79&gt;0,G79&lt;=CapFinanciera1),[1]Puntajes!$D$12,IF(AND(G79&gt;CapFinanciera1,G79&lt;=CapFinanciera2),[1]Puntajes!$D$13,IF(AND(G79&gt;CapFinanciera2,G79&lt;=CapFinanciera3),[1]Puntajes!$D$14,IF(AND(G79&gt;CapFinanciera3,G79&lt;=CapFinanciera4),[1]Puntajes!$D$15,IF(G79&gt;CapFinanciera4,[1]Puntajes!$D$16,0))))))</f>
        <v/>
      </c>
    </row>
    <row r="80" spans="3:8" ht="13.8" hidden="1">
      <c r="C80" s="541"/>
      <c r="D80" s="542" t="str">
        <f>IF(ISERROR(VLOOKUP(C80,'[1]Cap Financiera y Organizacional'!$A$12:$X$62743,2,0)),"",VLOOKUP(C80,'[1]Cap Financiera y Organizacional'!$A$12:$X$3603,2,0))</f>
        <v/>
      </c>
      <c r="E80" s="543" t="str">
        <f>IF(OR(C80="",D80=""),"",IF(ISERROR(VLOOKUP(D80,'[1]Cap Financiera y Organizacional'!$B$12:$X$62743,3,0)),"",VLOOKUP(D80,'[1]Cap Financiera y Organizacional'!$B$12:$X$62743,3,0)))</f>
        <v/>
      </c>
      <c r="F80" s="497" t="str">
        <f>IF(OR(C80="",D80=""),"",IF(ISERROR(VLOOKUP(D80,'[1]Cap Financiera y Organizacional'!$B$12:$X$62743,5,0)),"",VLOOKUP(D80,'[1]Cap Financiera y Organizacional'!$B$12:$X$62743,5,0)))</f>
        <v/>
      </c>
      <c r="G80" s="520" t="str">
        <f t="shared" si="6"/>
        <v/>
      </c>
      <c r="H80" s="544" t="str">
        <f>IF(OR(D80="",E80="",F80=""),"",IF(AND(G80&gt;0,G80&lt;=CapFinanciera1),[1]Puntajes!$D$12,IF(AND(G80&gt;CapFinanciera1,G80&lt;=CapFinanciera2),[1]Puntajes!$D$13,IF(AND(G80&gt;CapFinanciera2,G80&lt;=CapFinanciera3),[1]Puntajes!$D$14,IF(AND(G80&gt;CapFinanciera3,G80&lt;=CapFinanciera4),[1]Puntajes!$D$15,IF(G80&gt;CapFinanciera4,[1]Puntajes!$D$16,0))))))</f>
        <v/>
      </c>
    </row>
    <row r="81" spans="3:8" ht="13.8" hidden="1">
      <c r="C81" s="541"/>
      <c r="D81" s="542" t="str">
        <f>IF(ISERROR(VLOOKUP(C81,'[1]Cap Financiera y Organizacional'!$A$12:$X$62743,2,0)),"",VLOOKUP(C81,'[1]Cap Financiera y Organizacional'!$A$12:$X$3603,2,0))</f>
        <v/>
      </c>
      <c r="E81" s="543" t="str">
        <f>IF(OR(C81="",D81=""),"",IF(ISERROR(VLOOKUP(D81,'[1]Cap Financiera y Organizacional'!$B$12:$X$62743,3,0)),"",VLOOKUP(D81,'[1]Cap Financiera y Organizacional'!$B$12:$X$62743,3,0)))</f>
        <v/>
      </c>
      <c r="F81" s="497" t="str">
        <f>IF(OR(C81="",D81=""),"",IF(ISERROR(VLOOKUP(D81,'[1]Cap Financiera y Organizacional'!$B$12:$X$62743,5,0)),"",VLOOKUP(D81,'[1]Cap Financiera y Organizacional'!$B$12:$X$62743,5,0)))</f>
        <v/>
      </c>
      <c r="G81" s="520" t="str">
        <f t="shared" si="6"/>
        <v/>
      </c>
      <c r="H81" s="544" t="str">
        <f>IF(OR(D81="",E81="",F81=""),"",IF(AND(G81&gt;0,G81&lt;=CapFinanciera1),[1]Puntajes!$D$12,IF(AND(G81&gt;CapFinanciera1,G81&lt;=CapFinanciera2),[1]Puntajes!$D$13,IF(AND(G81&gt;CapFinanciera2,G81&lt;=CapFinanciera3),[1]Puntajes!$D$14,IF(AND(G81&gt;CapFinanciera3,G81&lt;=CapFinanciera4),[1]Puntajes!$D$15,IF(G81&gt;CapFinanciera4,[1]Puntajes!$D$16,0))))))</f>
        <v/>
      </c>
    </row>
    <row r="82" spans="3:8" ht="13.8" hidden="1">
      <c r="C82" s="541"/>
      <c r="D82" s="542" t="str">
        <f>IF(ISERROR(VLOOKUP(C82,'[1]Cap Financiera y Organizacional'!$A$12:$X$62743,2,0)),"",VLOOKUP(C82,'[1]Cap Financiera y Organizacional'!$A$12:$X$3603,2,0))</f>
        <v/>
      </c>
      <c r="E82" s="543" t="str">
        <f>IF(OR(C82="",D82=""),"",IF(ISERROR(VLOOKUP(D82,'[1]Cap Financiera y Organizacional'!$B$12:$X$62743,3,0)),"",VLOOKUP(D82,'[1]Cap Financiera y Organizacional'!$B$12:$X$62743,3,0)))</f>
        <v/>
      </c>
      <c r="F82" s="497" t="str">
        <f>IF(OR(C82="",D82=""),"",IF(ISERROR(VLOOKUP(D82,'[1]Cap Financiera y Organizacional'!$B$12:$X$62743,5,0)),"",VLOOKUP(D82,'[1]Cap Financiera y Organizacional'!$B$12:$X$62743,5,0)))</f>
        <v/>
      </c>
      <c r="G82" s="520" t="str">
        <f t="shared" si="6"/>
        <v/>
      </c>
      <c r="H82" s="544" t="str">
        <f>IF(OR(D82="",E82="",F82=""),"",IF(AND(G82&gt;0,G82&lt;=CapFinanciera1),[1]Puntajes!$D$12,IF(AND(G82&gt;CapFinanciera1,G82&lt;=CapFinanciera2),[1]Puntajes!$D$13,IF(AND(G82&gt;CapFinanciera2,G82&lt;=CapFinanciera3),[1]Puntajes!$D$14,IF(AND(G82&gt;CapFinanciera3,G82&lt;=CapFinanciera4),[1]Puntajes!$D$15,IF(G82&gt;CapFinanciera4,[1]Puntajes!$D$16,0))))))</f>
        <v/>
      </c>
    </row>
    <row r="83" spans="3:8" ht="13.8" hidden="1">
      <c r="C83" s="541"/>
      <c r="D83" s="542" t="str">
        <f>IF(ISERROR(VLOOKUP(C83,'[1]Cap Financiera y Organizacional'!$A$12:$X$62743,2,0)),"",VLOOKUP(C83,'[1]Cap Financiera y Organizacional'!$A$12:$X$3603,2,0))</f>
        <v/>
      </c>
      <c r="E83" s="543" t="str">
        <f>IF(OR(C83="",D83=""),"",IF(ISERROR(VLOOKUP(D83,'[1]Cap Financiera y Organizacional'!$B$12:$X$62743,3,0)),"",VLOOKUP(D83,'[1]Cap Financiera y Organizacional'!$B$12:$X$62743,3,0)))</f>
        <v/>
      </c>
      <c r="F83" s="497" t="str">
        <f>IF(OR(C83="",D83=""),"",IF(ISERROR(VLOOKUP(D83,'[1]Cap Financiera y Organizacional'!$B$12:$X$62743,5,0)),"",VLOOKUP(D83,'[1]Cap Financiera y Organizacional'!$B$12:$X$62743,5,0)))</f>
        <v/>
      </c>
      <c r="G83" s="520" t="str">
        <f t="shared" si="6"/>
        <v/>
      </c>
      <c r="H83" s="544" t="str">
        <f>IF(OR(D83="",E83="",F83=""),"",IF(AND(G83&gt;0,G83&lt;=CapFinanciera1),[1]Puntajes!$D$12,IF(AND(G83&gt;CapFinanciera1,G83&lt;=CapFinanciera2),[1]Puntajes!$D$13,IF(AND(G83&gt;CapFinanciera2,G83&lt;=CapFinanciera3),[1]Puntajes!$D$14,IF(AND(G83&gt;CapFinanciera3,G83&lt;=CapFinanciera4),[1]Puntajes!$D$15,IF(G83&gt;CapFinanciera4,[1]Puntajes!$D$16,0))))))</f>
        <v/>
      </c>
    </row>
    <row r="84" spans="3:8" ht="13.8" hidden="1">
      <c r="C84" s="541"/>
      <c r="D84" s="542" t="str">
        <f>IF(ISERROR(VLOOKUP(C84,'[1]Cap Financiera y Organizacional'!$A$12:$X$62743,2,0)),"",VLOOKUP(C84,'[1]Cap Financiera y Organizacional'!$A$12:$X$3603,2,0))</f>
        <v/>
      </c>
      <c r="E84" s="543" t="str">
        <f>IF(OR(C84="",D84=""),"",IF(ISERROR(VLOOKUP(D84,'[1]Cap Financiera y Organizacional'!$B$12:$X$62743,3,0)),"",VLOOKUP(D84,'[1]Cap Financiera y Organizacional'!$B$12:$X$62743,3,0)))</f>
        <v/>
      </c>
      <c r="F84" s="497" t="str">
        <f>IF(OR(C84="",D84=""),"",IF(ISERROR(VLOOKUP(D84,'[1]Cap Financiera y Organizacional'!$B$12:$X$62743,5,0)),"",VLOOKUP(D84,'[1]Cap Financiera y Organizacional'!$B$12:$X$62743,5,0)))</f>
        <v/>
      </c>
      <c r="G84" s="520" t="str">
        <f t="shared" si="6"/>
        <v/>
      </c>
      <c r="H84" s="544" t="str">
        <f>IF(OR(D84="",E84="",F84=""),"",IF(AND(G84&gt;0,G84&lt;=CapFinanciera1),[1]Puntajes!$D$12,IF(AND(G84&gt;CapFinanciera1,G84&lt;=CapFinanciera2),[1]Puntajes!$D$13,IF(AND(G84&gt;CapFinanciera2,G84&lt;=CapFinanciera3),[1]Puntajes!$D$14,IF(AND(G84&gt;CapFinanciera3,G84&lt;=CapFinanciera4),[1]Puntajes!$D$15,IF(G84&gt;CapFinanciera4,[1]Puntajes!$D$16,0))))))</f>
        <v/>
      </c>
    </row>
    <row r="85" spans="3:8" ht="14.4" thickBot="1">
      <c r="C85" s="551"/>
      <c r="D85" s="552" t="str">
        <f>IF(ISERROR(VLOOKUP(C85,'[1]Cap Financiera y Organizacional'!$A$12:$X$62743,2,0)),"",VLOOKUP(C85,'[1]Cap Financiera y Organizacional'!$A$12:$X$3603,2,0))</f>
        <v/>
      </c>
      <c r="E85" s="553" t="str">
        <f>IF(OR(C85="",D85=""),"",IF(ISERROR(VLOOKUP(D85,'[1]Cap Financiera y Organizacional'!$B$13:$X$62743,3,0)),"",VLOOKUP(D85,'[1]Cap Financiera y Organizacional'!$B$13:$X$62743,3,0)))</f>
        <v/>
      </c>
      <c r="F85" s="501" t="str">
        <f>IF(OR(C85="",D85=""),"",IF(ISERROR(VLOOKUP(D85,'[1]Cap Financiera y Organizacional'!$B$13:$X$62743,5,0)),"",VLOOKUP(D85,'[1]Cap Financiera y Organizacional'!$B$13:$X$62743,5,0)))</f>
        <v/>
      </c>
      <c r="G85" s="524" t="str">
        <f t="shared" si="6"/>
        <v/>
      </c>
      <c r="H85" s="554" t="str">
        <f>IF(OR(D85="",E85="",F85=""),"",IF(AND(G85&gt;0,G85&lt;=CapFinanciera1),[1]Puntajes!$D$12,IF(AND(G85&gt;CapFinanciera1,G85&lt;=CapFinanciera2),[1]Puntajes!$D$13,IF(AND(G85&gt;CapFinanciera2,G85&lt;=CapFinanciera3),[1]Puntajes!$D$14,IF(AND(G85&gt;CapFinanciera3,G85&lt;=CapFinanciera4),[1]Puntajes!$D$15,IF(G85&gt;CapFinanciera4,[1]Puntajes!$D$16,0))))))</f>
        <v/>
      </c>
    </row>
    <row r="86" spans="3:8" ht="13.8">
      <c r="C86" s="535">
        <v>8</v>
      </c>
      <c r="D86" s="536">
        <f>IF(ISERROR(VLOOKUP(C86,'[1]Cap Financiera y Organizacional'!$A$12:$X$62743,2,0)),"",VLOOKUP(C86,'[1]Cap Financiera y Organizacional'!$A$12:$X$3603,2,0))</f>
        <v>0</v>
      </c>
      <c r="E86" s="537"/>
      <c r="F86" s="555"/>
      <c r="G86" s="556"/>
      <c r="H86" s="557"/>
    </row>
    <row r="87" spans="3:8" ht="13.8">
      <c r="C87" s="541">
        <v>8.1</v>
      </c>
      <c r="D87" s="542">
        <f>IF(ISERROR(VLOOKUP(C87,'[1]Cap Financiera y Organizacional'!$A$12:$X$62743,2,0)),"",VLOOKUP(C87,'[1]Cap Financiera y Organizacional'!$A$12:$X$3603,2,0))</f>
        <v>0</v>
      </c>
      <c r="E87" s="543">
        <f>IF(OR(C87="",D87=""),"",IF(ISERROR(VLOOKUP(D87,'[1]Cap Financiera y Organizacional'!$B$12:$X$62743,3,0)),"",VLOOKUP(D87,'[1]Cap Financiera y Organizacional'!$B$12:$X$62743,3,0)))</f>
        <v>0</v>
      </c>
      <c r="F87" s="497">
        <f>IF(OR(C87="",D87=""),"",IF(ISERROR(VLOOKUP(D87,'[1]Cap Financiera y Organizacional'!$B$12:$X$62743,5,0)),"",VLOOKUP(D87,'[1]Cap Financiera y Organizacional'!$B$12:$X$62743,5,0)))</f>
        <v>0</v>
      </c>
      <c r="G87" s="520">
        <f>IF(OR(D87="",E87="",F87=""),"",IF(OR(E87=0,F87=0),0,E87/F87))</f>
        <v>0</v>
      </c>
      <c r="H87" s="544">
        <f>IF(OR(D87="",E87="",F87=""),"",IF(AND(G87&gt;0,G87&lt;=CapFinanciera1),[1]Puntajes!$D$12,IF(AND(G87&gt;CapFinanciera1,G87&lt;=CapFinanciera2),[1]Puntajes!$D$13,IF(AND(G87&gt;CapFinanciera2,G87&lt;=CapFinanciera3),[1]Puntajes!$D$14,IF(AND(G87&gt;CapFinanciera3,G87&lt;=CapFinanciera4),[1]Puntajes!$D$15,IF(G87&gt;CapFinanciera4,[1]Puntajes!$D$16,0))))))</f>
        <v>0</v>
      </c>
    </row>
    <row r="88" spans="3:8" ht="14.25" hidden="1" customHeight="1">
      <c r="C88" s="558"/>
      <c r="D88" s="514"/>
      <c r="E88" s="559" t="str">
        <f>IF(OR(C88="",D88=""),"",IF(ISERROR(VLOOKUP(D88,'[1]Cap Financiera y Organizacional'!$B$12:$X$62743,3,0)),"",VLOOKUP(D88,'[1]Cap Financiera y Organizacional'!$B$12:$X$62743,3,0)))</f>
        <v/>
      </c>
      <c r="F88" s="497" t="str">
        <f>IF(OR(C88="",D88=""),"",IF(ISERROR(VLOOKUP(D88,'[1]Cap Financiera y Organizacional'!$B$12:$X$62743,5,0)),"",VLOOKUP(D88,'[1]Cap Financiera y Organizacional'!$B$12:$X$62743,5,0)))</f>
        <v/>
      </c>
      <c r="G88" s="520"/>
      <c r="H88" s="498"/>
    </row>
    <row r="89" spans="3:8" ht="13.8" hidden="1">
      <c r="C89" s="558"/>
      <c r="D89" s="514"/>
      <c r="E89" s="559" t="str">
        <f>IF(OR(C89="",D89=""),"",IF(ISERROR(VLOOKUP(D89,'[1]Cap Financiera y Organizacional'!$B$12:$X$62743,3,0)),"",VLOOKUP(D89,'[1]Cap Financiera y Organizacional'!$B$12:$X$62743,3,0)))</f>
        <v/>
      </c>
      <c r="F89" s="497" t="str">
        <f>IF(OR(C89="",D89=""),"",IF(ISERROR(VLOOKUP(D89,'[1]Cap Financiera y Organizacional'!$B$12:$X$62743,5,0)),"",VLOOKUP(D89,'[1]Cap Financiera y Organizacional'!$B$12:$X$62743,5,0)))</f>
        <v/>
      </c>
      <c r="G89" s="520"/>
      <c r="H89" s="498"/>
    </row>
    <row r="90" spans="3:8" ht="13.8" hidden="1">
      <c r="C90" s="558"/>
      <c r="D90" s="514"/>
      <c r="E90" s="559" t="str">
        <f>IF(OR(C90="",D90=""),"",IF(ISERROR(VLOOKUP(D90,'[1]Cap Financiera y Organizacional'!$B$12:$X$62743,3,0)),"",VLOOKUP(D90,'[1]Cap Financiera y Organizacional'!$B$12:$X$62743,3,0)))</f>
        <v/>
      </c>
      <c r="F90" s="497" t="str">
        <f>IF(OR(C90="",D90=""),"",IF(ISERROR(VLOOKUP(D90,'[1]Cap Financiera y Organizacional'!$B$12:$X$62743,5,0)),"",VLOOKUP(D90,'[1]Cap Financiera y Organizacional'!$B$12:$X$62743,5,0)))</f>
        <v/>
      </c>
      <c r="G90" s="520"/>
      <c r="H90" s="498"/>
    </row>
    <row r="91" spans="3:8" ht="13.8" hidden="1">
      <c r="C91" s="558"/>
      <c r="D91" s="514" t="str">
        <f>IF(ISERROR(VLOOKUP(C91,'[1]Cap Financiera y Organizacional'!$A$12:$X$62743,2,0)),"",VLOOKUP(C91,'[1]Cap Financiera y Organizacional'!$A$12:$X$3603,2,0))</f>
        <v/>
      </c>
      <c r="E91" s="559" t="str">
        <f>IF(OR(C91="",D91=""),"",IF(ISERROR(VLOOKUP(D91,'[1]Cap Financiera y Organizacional'!$B$12:$X$62743,3,0)),"",VLOOKUP(D91,'[1]Cap Financiera y Organizacional'!$B$12:$X$62743,3,0)))</f>
        <v/>
      </c>
      <c r="F91" s="497" t="str">
        <f>IF(OR(C91="",D91=""),"",IF(ISERROR(VLOOKUP(D91,'[1]Cap Financiera y Organizacional'!$B$12:$X$62743,5,0)),"",VLOOKUP(D91,'[1]Cap Financiera y Organizacional'!$B$12:$X$62743,5,0)))</f>
        <v/>
      </c>
      <c r="G91" s="520" t="str">
        <f t="shared" ref="G91:G96" si="7">IF(OR(D91="",E91="",F91=""),"",IF(OR(E91=0,F91=0),0,E91/F91))</f>
        <v/>
      </c>
      <c r="H91" s="498" t="str">
        <f>IF(OR(D91="",E91="",F91=""),"",IF(AND(G91&gt;0,G91&lt;=CapFinanciera1),[1]Puntajes!$D$12,IF(AND(G91&gt;CapFinanciera1,G91&lt;=CapFinanciera2),[1]Puntajes!$D$13,IF(AND(G91&gt;CapFinanciera2,G91&lt;=CapFinanciera3),[1]Puntajes!$D$14,IF(AND(G91&gt;CapFinanciera3,G91&lt;=CapFinanciera4),[1]Puntajes!$D$15,IF(G91&gt;CapFinanciera4,[1]Puntajes!$D$16,0))))))</f>
        <v/>
      </c>
    </row>
    <row r="92" spans="3:8" ht="13.8" hidden="1">
      <c r="C92" s="558"/>
      <c r="D92" s="514" t="str">
        <f>IF(ISERROR(VLOOKUP(C92,'[1]Cap Financiera y Organizacional'!$A$12:$X$62743,2,0)),"",VLOOKUP(C92,'[1]Cap Financiera y Organizacional'!$A$12:$X$3603,2,0))</f>
        <v/>
      </c>
      <c r="E92" s="559" t="str">
        <f>IF(OR(C92="",D92=""),"",IF(ISERROR(VLOOKUP(D92,'[1]Cap Financiera y Organizacional'!$B$12:$X$62743,3,0)),"",VLOOKUP(D92,'[1]Cap Financiera y Organizacional'!$B$12:$X$62743,3,0)))</f>
        <v/>
      </c>
      <c r="F92" s="497" t="str">
        <f>IF(OR(C92="",D92=""),"",IF(ISERROR(VLOOKUP(D92,'[1]Cap Financiera y Organizacional'!$B$12:$X$62743,5,0)),"",VLOOKUP(D92,'[1]Cap Financiera y Organizacional'!$B$12:$X$62743,5,0)))</f>
        <v/>
      </c>
      <c r="G92" s="520" t="str">
        <f t="shared" si="7"/>
        <v/>
      </c>
      <c r="H92" s="498" t="str">
        <f>IF(OR(D92="",E92="",F92=""),"",IF(AND(G92&gt;0,G92&lt;=CapFinanciera1),[1]Puntajes!$D$12,IF(AND(G92&gt;CapFinanciera1,G92&lt;=CapFinanciera2),[1]Puntajes!$D$13,IF(AND(G92&gt;CapFinanciera2,G92&lt;=CapFinanciera3),[1]Puntajes!$D$14,IF(AND(G92&gt;CapFinanciera3,G92&lt;=CapFinanciera4),[1]Puntajes!$D$15,IF(G92&gt;CapFinanciera4,[1]Puntajes!$D$16,0))))))</f>
        <v/>
      </c>
    </row>
    <row r="93" spans="3:8" ht="13.8" hidden="1">
      <c r="C93" s="558"/>
      <c r="D93" s="514" t="str">
        <f>IF(ISERROR(VLOOKUP(C93,'[1]Cap Financiera y Organizacional'!$A$12:$X$62743,2,0)),"",VLOOKUP(C93,'[1]Cap Financiera y Organizacional'!$A$12:$X$3603,2,0))</f>
        <v/>
      </c>
      <c r="E93" s="559" t="str">
        <f>IF(OR(C93="",D93=""),"",IF(ISERROR(VLOOKUP(D93,'[1]Cap Financiera y Organizacional'!$B$12:$X$62743,3,0)),"",VLOOKUP(D93,'[1]Cap Financiera y Organizacional'!$B$12:$X$62743,3,0)))</f>
        <v/>
      </c>
      <c r="F93" s="497" t="str">
        <f>IF(OR(C93="",D93=""),"",IF(ISERROR(VLOOKUP(D93,'[1]Cap Financiera y Organizacional'!$B$12:$X$62743,5,0)),"",VLOOKUP(D93,'[1]Cap Financiera y Organizacional'!$B$12:$X$62743,5,0)))</f>
        <v/>
      </c>
      <c r="G93" s="520" t="str">
        <f t="shared" si="7"/>
        <v/>
      </c>
      <c r="H93" s="498" t="str">
        <f>IF(OR(D93="",E93="",F93=""),"",IF(AND(G93&gt;0,G93&lt;=CapFinanciera1),[1]Puntajes!$D$12,IF(AND(G93&gt;CapFinanciera1,G93&lt;=CapFinanciera2),[1]Puntajes!$D$13,IF(AND(G93&gt;CapFinanciera2,G93&lt;=CapFinanciera3),[1]Puntajes!$D$14,IF(AND(G93&gt;CapFinanciera3,G93&lt;=CapFinanciera4),[1]Puntajes!$D$15,IF(G93&gt;CapFinanciera4,[1]Puntajes!$D$16,0))))))</f>
        <v/>
      </c>
    </row>
    <row r="94" spans="3:8" ht="13.8" hidden="1">
      <c r="C94" s="558"/>
      <c r="D94" s="514" t="str">
        <f>IF(ISERROR(VLOOKUP(C94,'[1]Cap Financiera y Organizacional'!$A$12:$X$62743,2,0)),"",VLOOKUP(C94,'[1]Cap Financiera y Organizacional'!$A$12:$X$3603,2,0))</f>
        <v/>
      </c>
      <c r="E94" s="559" t="str">
        <f>IF(OR(C94="",D94=""),"",IF(ISERROR(VLOOKUP(D94,'[1]Cap Financiera y Organizacional'!$B$12:$X$62743,3,0)),"",VLOOKUP(D94,'[1]Cap Financiera y Organizacional'!$B$12:$X$62743,3,0)))</f>
        <v/>
      </c>
      <c r="F94" s="497" t="str">
        <f>IF(OR(C94="",D94=""),"",IF(ISERROR(VLOOKUP(D94,'[1]Cap Financiera y Organizacional'!$B$12:$X$62743,5,0)),"",VLOOKUP(D94,'[1]Cap Financiera y Organizacional'!$B$12:$X$62743,5,0)))</f>
        <v/>
      </c>
      <c r="G94" s="520" t="str">
        <f t="shared" si="7"/>
        <v/>
      </c>
      <c r="H94" s="498" t="str">
        <f>IF(OR(D94="",E94="",F94=""),"",IF(AND(G94&gt;0,G94&lt;=CapFinanciera1),[1]Puntajes!$D$12,IF(AND(G94&gt;CapFinanciera1,G94&lt;=CapFinanciera2),[1]Puntajes!$D$13,IF(AND(G94&gt;CapFinanciera2,G94&lt;=CapFinanciera3),[1]Puntajes!$D$14,IF(AND(G94&gt;CapFinanciera3,G94&lt;=CapFinanciera4),[1]Puntajes!$D$15,IF(G94&gt;CapFinanciera4,[1]Puntajes!$D$16,0))))))</f>
        <v/>
      </c>
    </row>
    <row r="95" spans="3:8" ht="13.8" hidden="1">
      <c r="C95" s="558"/>
      <c r="D95" s="514" t="str">
        <f>IF(ISERROR(VLOOKUP(C95,'[1]Cap Financiera y Organizacional'!$A$12:$X$62743,2,0)),"",VLOOKUP(C95,'[1]Cap Financiera y Organizacional'!$A$12:$X$3603,2,0))</f>
        <v/>
      </c>
      <c r="E95" s="559" t="str">
        <f>IF(OR(C95="",D95=""),"",IF(ISERROR(VLOOKUP(D95,'[1]Cap Financiera y Organizacional'!$B$12:$X$62743,3,0)),"",VLOOKUP(D95,'[1]Cap Financiera y Organizacional'!$B$12:$X$62743,3,0)))</f>
        <v/>
      </c>
      <c r="F95" s="497" t="str">
        <f>IF(OR(C95="",D95=""),"",IF(ISERROR(VLOOKUP(D95,'[1]Cap Financiera y Organizacional'!$B$12:$X$62743,5,0)),"",VLOOKUP(D95,'[1]Cap Financiera y Organizacional'!$B$12:$X$62743,5,0)))</f>
        <v/>
      </c>
      <c r="G95" s="520" t="str">
        <f t="shared" si="7"/>
        <v/>
      </c>
      <c r="H95" s="498" t="str">
        <f>IF(OR(D95="",E95="",F95=""),"",IF(AND(G95&gt;0,G95&lt;=CapFinanciera1),[1]Puntajes!$D$12,IF(AND(G95&gt;CapFinanciera1,G95&lt;=CapFinanciera2),[1]Puntajes!$D$13,IF(AND(G95&gt;CapFinanciera2,G95&lt;=CapFinanciera3),[1]Puntajes!$D$14,IF(AND(G95&gt;CapFinanciera3,G95&lt;=CapFinanciera4),[1]Puntajes!$D$15,IF(G95&gt;CapFinanciera4,[1]Puntajes!$D$16,0))))))</f>
        <v/>
      </c>
    </row>
    <row r="96" spans="3:8" ht="14.4" thickBot="1">
      <c r="C96" s="560"/>
      <c r="D96" s="561" t="str">
        <f>IF(ISERROR(VLOOKUP(C96,'[1]Cap Financiera y Organizacional'!$A$12:$X$62743,2,0)),"",VLOOKUP(C96,'[1]Cap Financiera y Organizacional'!$A$12:$X$3603,2,0))</f>
        <v/>
      </c>
      <c r="E96" s="501" t="str">
        <f>IF(OR(C96="",D96=""),"",IF(ISERROR(VLOOKUP(D96,'[1]Cap Financiera y Organizacional'!$B$13:$X$62743,3,0)),"",VLOOKUP(D96,'[1]Cap Financiera y Organizacional'!$B$13:$X$62743,3,0)))</f>
        <v/>
      </c>
      <c r="F96" s="501" t="str">
        <f>IF(OR(C96="",D96=""),"",IF(ISERROR(VLOOKUP(D96,'[1]Cap Financiera y Organizacional'!$B$13:$X$62743,5,0)),"",VLOOKUP(D96,'[1]Cap Financiera y Organizacional'!$B$13:$X$62743,5,0)))</f>
        <v/>
      </c>
      <c r="G96" s="524" t="str">
        <f t="shared" si="7"/>
        <v/>
      </c>
      <c r="H96" s="502" t="str">
        <f>IF(OR(D96="",E96="",F96=""),"",IF(AND(G96&gt;0,G96&lt;=CapFinanciera1),[1]Puntajes!$D$12,IF(AND(G96&gt;CapFinanciera1,G96&lt;=CapFinanciera2),[1]Puntajes!$D$13,IF(AND(G96&gt;CapFinanciera2,G96&lt;=CapFinanciera3),[1]Puntajes!$D$14,IF(AND(G96&gt;CapFinanciera3,G96&lt;=CapFinanciera4),[1]Puntajes!$D$15,IF(G96&gt;CapFinanciera4,[1]Puntajes!$D$16,0))))))</f>
        <v/>
      </c>
    </row>
    <row r="97" spans="3:8" ht="13.8">
      <c r="C97" s="562"/>
      <c r="D97" s="484"/>
      <c r="E97" s="563"/>
      <c r="F97" s="497"/>
      <c r="G97" s="520"/>
      <c r="H97" s="498"/>
    </row>
    <row r="98" spans="3:8" ht="13.8">
      <c r="C98" s="558"/>
      <c r="D98" s="514"/>
      <c r="E98" s="559" t="str">
        <f>IF(OR(C98="",D98=""),"",IF(ISERROR(VLOOKUP(D98,'[1]Cap Financiera y Organizacional'!$B$12:$X$62743,3,0)),"",VLOOKUP(D98,'[1]Cap Financiera y Organizacional'!$B$12:$X$62743,3,0)))</f>
        <v/>
      </c>
      <c r="F98" s="497" t="str">
        <f>IF(OR(C98="",D98=""),"",IF(ISERROR(VLOOKUP(D98,'[1]Cap Financiera y Organizacional'!$B$12:$X$62743,5,0)),"",VLOOKUP(D98,'[1]Cap Financiera y Organizacional'!$B$12:$X$62743,5,0)))</f>
        <v/>
      </c>
      <c r="G98" s="520"/>
      <c r="H98" s="498"/>
    </row>
    <row r="99" spans="3:8" ht="13.8">
      <c r="C99" s="558"/>
      <c r="D99" s="514"/>
      <c r="E99" s="559" t="str">
        <f>IF(OR(C99="",D99=""),"",IF(ISERROR(VLOOKUP(D99,'[1]Cap Financiera y Organizacional'!$B$12:$X$62743,3,0)),"",VLOOKUP(D99,'[1]Cap Financiera y Organizacional'!$B$12:$X$62743,3,0)))</f>
        <v/>
      </c>
      <c r="F99" s="497" t="str">
        <f>IF(OR(C99="",D99=""),"",IF(ISERROR(VLOOKUP(D99,'[1]Cap Financiera y Organizacional'!$B$12:$X$62743,5,0)),"",VLOOKUP(D99,'[1]Cap Financiera y Organizacional'!$B$12:$X$62743,5,0)))</f>
        <v/>
      </c>
      <c r="G99" s="520"/>
      <c r="H99" s="498"/>
    </row>
    <row r="100" spans="3:8" ht="13.8">
      <c r="C100" s="558"/>
      <c r="D100" s="514"/>
      <c r="E100" s="559" t="str">
        <f>IF(OR(C100="",D100=""),"",IF(ISERROR(VLOOKUP(D100,'[1]Cap Financiera y Organizacional'!$B$12:$X$62743,3,0)),"",VLOOKUP(D100,'[1]Cap Financiera y Organizacional'!$B$12:$X$62743,3,0)))</f>
        <v/>
      </c>
      <c r="F100" s="497" t="str">
        <f>IF(OR(C100="",D100=""),"",IF(ISERROR(VLOOKUP(D100,'[1]Cap Financiera y Organizacional'!$B$12:$X$62743,5,0)),"",VLOOKUP(D100,'[1]Cap Financiera y Organizacional'!$B$12:$X$62743,5,0)))</f>
        <v/>
      </c>
      <c r="G100" s="520"/>
      <c r="H100" s="498"/>
    </row>
    <row r="101" spans="3:8" ht="13.8">
      <c r="C101" s="558"/>
      <c r="D101" s="514"/>
      <c r="E101" s="559" t="str">
        <f>IF(OR(C101="",D101=""),"",IF(ISERROR(VLOOKUP(D101,'[1]Cap Financiera y Organizacional'!$B$12:$X$62743,3,0)),"",VLOOKUP(D101,'[1]Cap Financiera y Organizacional'!$B$12:$X$62743,3,0)))</f>
        <v/>
      </c>
      <c r="F101" s="497" t="str">
        <f>IF(OR(C101="",D101=""),"",IF(ISERROR(VLOOKUP(D101,'[1]Cap Financiera y Organizacional'!$B$12:$X$62743,5,0)),"",VLOOKUP(D101,'[1]Cap Financiera y Organizacional'!$B$12:$X$62743,5,0)))</f>
        <v/>
      </c>
      <c r="G101" s="520"/>
      <c r="H101" s="498"/>
    </row>
    <row r="102" spans="3:8" ht="13.8">
      <c r="C102" s="558"/>
      <c r="D102" s="514" t="str">
        <f>IF(ISERROR(VLOOKUP(C102,'[1]Cap Financiera y Organizacional'!$A$12:$X$62743,2,0)),"",VLOOKUP(C102,'[1]Cap Financiera y Organizacional'!$A$12:$X$3603,2,0))</f>
        <v/>
      </c>
      <c r="E102" s="559" t="str">
        <f>IF(OR(C102="",D102=""),"",IF(ISERROR(VLOOKUP(D102,'[1]Cap Financiera y Organizacional'!$B$12:$X$62743,3,0)),"",VLOOKUP(D102,'[1]Cap Financiera y Organizacional'!$B$12:$X$62743,3,0)))</f>
        <v/>
      </c>
      <c r="F102" s="497" t="str">
        <f>IF(OR(C102="",D102=""),"",IF(ISERROR(VLOOKUP(D102,'[1]Cap Financiera y Organizacional'!$B$12:$X$62743,5,0)),"",VLOOKUP(D102,'[1]Cap Financiera y Organizacional'!$B$12:$X$62743,5,0)))</f>
        <v/>
      </c>
      <c r="G102" s="520" t="str">
        <f t="shared" ref="G102:G107" si="8">IF(OR(D102="",E102="",F102=""),"",IF(OR(E102=0,F102=0),0,E102/F102))</f>
        <v/>
      </c>
      <c r="H102" s="498" t="str">
        <f>IF(OR(D102="",E102="",F102=""),"",IF(AND(G102&gt;0,G102&lt;=CapFinanciera1),[1]Puntajes!$D$12,IF(AND(G102&gt;CapFinanciera1,G102&lt;=CapFinanciera2),[1]Puntajes!$D$13,IF(AND(G102&gt;CapFinanciera2,G102&lt;=CapFinanciera3),[1]Puntajes!$D$14,IF(AND(G102&gt;CapFinanciera3,G102&lt;=CapFinanciera4),[1]Puntajes!$D$15,IF(G102&gt;CapFinanciera4,[1]Puntajes!$D$16,0))))))</f>
        <v/>
      </c>
    </row>
    <row r="103" spans="3:8" ht="13.8">
      <c r="C103" s="558"/>
      <c r="D103" s="514" t="str">
        <f>IF(ISERROR(VLOOKUP(C103,'[1]Cap Financiera y Organizacional'!$A$12:$X$62743,2,0)),"",VLOOKUP(C103,'[1]Cap Financiera y Organizacional'!$A$12:$X$3603,2,0))</f>
        <v/>
      </c>
      <c r="E103" s="559" t="str">
        <f>IF(OR(C103="",D103=""),"",IF(ISERROR(VLOOKUP(D103,'[1]Cap Financiera y Organizacional'!$B$12:$X$62743,3,0)),"",VLOOKUP(D103,'[1]Cap Financiera y Organizacional'!$B$12:$X$62743,3,0)))</f>
        <v/>
      </c>
      <c r="F103" s="497" t="str">
        <f>IF(OR(C103="",D103=""),"",IF(ISERROR(VLOOKUP(D103,'[1]Cap Financiera y Organizacional'!$B$12:$X$62743,5,0)),"",VLOOKUP(D103,'[1]Cap Financiera y Organizacional'!$B$12:$X$62743,5,0)))</f>
        <v/>
      </c>
      <c r="G103" s="520" t="str">
        <f t="shared" si="8"/>
        <v/>
      </c>
      <c r="H103" s="498" t="str">
        <f>IF(OR(D103="",E103="",F103=""),"",IF(AND(G103&gt;0,G103&lt;=CapFinanciera1),[1]Puntajes!$D$12,IF(AND(G103&gt;CapFinanciera1,G103&lt;=CapFinanciera2),[1]Puntajes!$D$13,IF(AND(G103&gt;CapFinanciera2,G103&lt;=CapFinanciera3),[1]Puntajes!$D$14,IF(AND(G103&gt;CapFinanciera3,G103&lt;=CapFinanciera4),[1]Puntajes!$D$15,IF(G103&gt;CapFinanciera4,[1]Puntajes!$D$16,0))))))</f>
        <v/>
      </c>
    </row>
    <row r="104" spans="3:8" ht="13.8">
      <c r="C104" s="558"/>
      <c r="D104" s="514" t="str">
        <f>IF(ISERROR(VLOOKUP(C104,'[1]Cap Financiera y Organizacional'!$A$12:$X$62743,2,0)),"",VLOOKUP(C104,'[1]Cap Financiera y Organizacional'!$A$12:$X$3603,2,0))</f>
        <v/>
      </c>
      <c r="E104" s="559" t="str">
        <f>IF(OR(C104="",D104=""),"",IF(ISERROR(VLOOKUP(D104,'[1]Cap Financiera y Organizacional'!$B$12:$X$62743,3,0)),"",VLOOKUP(D104,'[1]Cap Financiera y Organizacional'!$B$12:$X$62743,3,0)))</f>
        <v/>
      </c>
      <c r="F104" s="497" t="str">
        <f>IF(OR(C104="",D104=""),"",IF(ISERROR(VLOOKUP(D104,'[1]Cap Financiera y Organizacional'!$B$12:$X$62743,5,0)),"",VLOOKUP(D104,'[1]Cap Financiera y Organizacional'!$B$12:$X$62743,5,0)))</f>
        <v/>
      </c>
      <c r="G104" s="520" t="str">
        <f t="shared" si="8"/>
        <v/>
      </c>
      <c r="H104" s="498" t="str">
        <f>IF(OR(D104="",E104="",F104=""),"",IF(AND(G104&gt;0,G104&lt;=CapFinanciera1),[1]Puntajes!$D$12,IF(AND(G104&gt;CapFinanciera1,G104&lt;=CapFinanciera2),[1]Puntajes!$D$13,IF(AND(G104&gt;CapFinanciera2,G104&lt;=CapFinanciera3),[1]Puntajes!$D$14,IF(AND(G104&gt;CapFinanciera3,G104&lt;=CapFinanciera4),[1]Puntajes!$D$15,IF(G104&gt;CapFinanciera4,[1]Puntajes!$D$16,0))))))</f>
        <v/>
      </c>
    </row>
    <row r="105" spans="3:8" ht="13.8">
      <c r="C105" s="558"/>
      <c r="D105" s="514" t="str">
        <f>IF(ISERROR(VLOOKUP(C105,'[1]Cap Financiera y Organizacional'!$A$12:$X$62743,2,0)),"",VLOOKUP(C105,'[1]Cap Financiera y Organizacional'!$A$12:$X$3603,2,0))</f>
        <v/>
      </c>
      <c r="E105" s="559" t="str">
        <f>IF(OR(C105="",D105=""),"",IF(ISERROR(VLOOKUP(D105,'[1]Cap Financiera y Organizacional'!$B$12:$X$62743,3,0)),"",VLOOKUP(D105,'[1]Cap Financiera y Organizacional'!$B$12:$X$62743,3,0)))</f>
        <v/>
      </c>
      <c r="F105" s="497" t="str">
        <f>IF(OR(C105="",D105=""),"",IF(ISERROR(VLOOKUP(D105,'[1]Cap Financiera y Organizacional'!$B$12:$X$62743,5,0)),"",VLOOKUP(D105,'[1]Cap Financiera y Organizacional'!$B$12:$X$62743,5,0)))</f>
        <v/>
      </c>
      <c r="G105" s="520" t="str">
        <f t="shared" si="8"/>
        <v/>
      </c>
      <c r="H105" s="498" t="str">
        <f>IF(OR(D105="",E105="",F105=""),"",IF(AND(G105&gt;0,G105&lt;=CapFinanciera1),[1]Puntajes!$D$12,IF(AND(G105&gt;CapFinanciera1,G105&lt;=CapFinanciera2),[1]Puntajes!$D$13,IF(AND(G105&gt;CapFinanciera2,G105&lt;=CapFinanciera3),[1]Puntajes!$D$14,IF(AND(G105&gt;CapFinanciera3,G105&lt;=CapFinanciera4),[1]Puntajes!$D$15,IF(G105&gt;CapFinanciera4,[1]Puntajes!$D$16,0))))))</f>
        <v/>
      </c>
    </row>
    <row r="106" spans="3:8" ht="13.8">
      <c r="C106" s="558"/>
      <c r="D106" s="514" t="str">
        <f>IF(ISERROR(VLOOKUP(C106,'[1]Cap Financiera y Organizacional'!$A$12:$X$62743,2,0)),"",VLOOKUP(C106,'[1]Cap Financiera y Organizacional'!$A$12:$X$3603,2,0))</f>
        <v/>
      </c>
      <c r="E106" s="559" t="str">
        <f>IF(OR(C106="",D106=""),"",IF(ISERROR(VLOOKUP(D106,'[1]Cap Financiera y Organizacional'!$B$12:$X$62743,3,0)),"",VLOOKUP(D106,'[1]Cap Financiera y Organizacional'!$B$12:$X$62743,3,0)))</f>
        <v/>
      </c>
      <c r="F106" s="497" t="str">
        <f>IF(OR(C106="",D106=""),"",IF(ISERROR(VLOOKUP(D106,'[1]Cap Financiera y Organizacional'!$B$12:$X$62743,5,0)),"",VLOOKUP(D106,'[1]Cap Financiera y Organizacional'!$B$12:$X$62743,5,0)))</f>
        <v/>
      </c>
      <c r="G106" s="520" t="str">
        <f t="shared" si="8"/>
        <v/>
      </c>
      <c r="H106" s="498" t="str">
        <f>IF(OR(D106="",E106="",F106=""),"",IF(AND(G106&gt;0,G106&lt;=CapFinanciera1),[1]Puntajes!$D$12,IF(AND(G106&gt;CapFinanciera1,G106&lt;=CapFinanciera2),[1]Puntajes!$D$13,IF(AND(G106&gt;CapFinanciera2,G106&lt;=CapFinanciera3),[1]Puntajes!$D$14,IF(AND(G106&gt;CapFinanciera3,G106&lt;=CapFinanciera4),[1]Puntajes!$D$15,IF(G106&gt;CapFinanciera4,[1]Puntajes!$D$16,0))))))</f>
        <v/>
      </c>
    </row>
    <row r="107" spans="3:8" ht="14.4" thickBot="1">
      <c r="C107" s="560"/>
      <c r="D107" s="561" t="str">
        <f>IF(ISERROR(VLOOKUP(C107,'[1]Cap Financiera y Organizacional'!$A$12:$X$62743,2,0)),"",VLOOKUP(C107,'[1]Cap Financiera y Organizacional'!$A$12:$X$3603,2,0))</f>
        <v/>
      </c>
      <c r="E107" s="501" t="str">
        <f>IF(OR(C107="",D107=""),"",IF(ISERROR(VLOOKUP(D107,'[1]Cap Financiera y Organizacional'!$B$13:$X$62743,3,0)),"",VLOOKUP(D107,'[1]Cap Financiera y Organizacional'!$B$13:$X$62743,3,0)))</f>
        <v/>
      </c>
      <c r="F107" s="501" t="str">
        <f>IF(OR(C107="",D107=""),"",IF(ISERROR(VLOOKUP(D107,'[1]Cap Financiera y Organizacional'!$B$13:$X$62743,5,0)),"",VLOOKUP(D107,'[1]Cap Financiera y Organizacional'!$B$13:$X$62743,5,0)))</f>
        <v/>
      </c>
      <c r="G107" s="524" t="str">
        <f t="shared" si="8"/>
        <v/>
      </c>
      <c r="H107" s="502" t="str">
        <f>IF(OR(D107="",E107="",F107=""),"",IF(AND(G107&gt;0,G107&lt;=CapFinanciera1),[1]Puntajes!$D$12,IF(AND(G107&gt;CapFinanciera1,G107&lt;=CapFinanciera2),[1]Puntajes!$D$13,IF(AND(G107&gt;CapFinanciera2,G107&lt;=CapFinanciera3),[1]Puntajes!$D$14,IF(AND(G107&gt;CapFinanciera3,G107&lt;=CapFinanciera4),[1]Puntajes!$D$15,IF(G107&gt;CapFinanciera4,[1]Puntajes!$D$16,0))))))</f>
        <v/>
      </c>
    </row>
    <row r="108" spans="3:8" ht="13.8">
      <c r="C108" s="562"/>
      <c r="D108" s="484"/>
      <c r="E108" s="563"/>
      <c r="F108" s="497"/>
      <c r="G108" s="520"/>
      <c r="H108" s="498"/>
    </row>
    <row r="109" spans="3:8" ht="13.8">
      <c r="C109" s="558"/>
      <c r="D109" s="514"/>
      <c r="E109" s="559"/>
      <c r="F109" s="497"/>
      <c r="G109" s="520"/>
      <c r="H109" s="498"/>
    </row>
    <row r="110" spans="3:8" ht="13.8">
      <c r="C110" s="558"/>
      <c r="D110" s="514"/>
      <c r="E110" s="559"/>
      <c r="F110" s="497"/>
      <c r="G110" s="520"/>
      <c r="H110" s="498"/>
    </row>
    <row r="111" spans="3:8" ht="13.8">
      <c r="C111" s="558"/>
      <c r="D111" s="514"/>
      <c r="E111" s="559"/>
      <c r="F111" s="497"/>
      <c r="G111" s="520"/>
      <c r="H111" s="498"/>
    </row>
    <row r="112" spans="3:8" ht="13.8">
      <c r="C112" s="558"/>
      <c r="D112" s="514"/>
      <c r="E112" s="497"/>
      <c r="F112" s="497"/>
      <c r="G112" s="520"/>
      <c r="H112" s="498"/>
    </row>
    <row r="113" spans="3:8" ht="13.8">
      <c r="C113" s="558"/>
      <c r="D113" s="514"/>
      <c r="E113" s="497"/>
      <c r="F113" s="497"/>
      <c r="G113" s="520"/>
      <c r="H113" s="498"/>
    </row>
    <row r="114" spans="3:8" ht="13.8">
      <c r="C114" s="558"/>
      <c r="D114" s="514"/>
      <c r="E114" s="497"/>
      <c r="F114" s="497"/>
      <c r="G114" s="520"/>
      <c r="H114" s="498"/>
    </row>
    <row r="115" spans="3:8" ht="13.8">
      <c r="C115" s="558"/>
      <c r="D115" s="514" t="str">
        <f>IF(ISERROR(VLOOKUP(C115,'[1]Cap Financiera y Organizacional'!$A$12:$X$62743,2,0)),"",VLOOKUP(C115,'[1]Cap Financiera y Organizacional'!$A$12:$X$3603,2,0))</f>
        <v/>
      </c>
      <c r="E115" s="497" t="str">
        <f>IF(OR(C115="",D115=""),"",IF(ISERROR(VLOOKUP(D115,'[1]Cap Financiera y Organizacional'!$B$13:$X$62743,3,0)),"",VLOOKUP(D115,'[1]Cap Financiera y Organizacional'!$B$13:$X$62743,3,0)))</f>
        <v/>
      </c>
      <c r="F115" s="497" t="str">
        <f>IF(OR(C115="",D115=""),"",IF(ISERROR(VLOOKUP(D115,'[1]Cap Financiera y Organizacional'!$B$13:$X$62743,5,0)),"",VLOOKUP(D115,'[1]Cap Financiera y Organizacional'!$B$13:$X$62743,5,0)))</f>
        <v/>
      </c>
      <c r="G115" s="520" t="str">
        <f>IF(OR(D115="",E115="",F115=""),"",IF(OR(E115=0,F115=0),0,E115/F115))</f>
        <v/>
      </c>
      <c r="H115" s="498" t="str">
        <f>IF(OR(D115="",E115="",F115=""),"",IF(AND(G115&gt;0,G115&lt;=CapFinanciera1),[1]Puntajes!$D$12,IF(AND(G115&gt;CapFinanciera1,G115&lt;=CapFinanciera2),[1]Puntajes!$D$13,IF(AND(G115&gt;CapFinanciera2,G115&lt;=CapFinanciera3),[1]Puntajes!$D$14,IF(AND(G115&gt;CapFinanciera3,G115&lt;=CapFinanciera4),[1]Puntajes!$D$15,IF(G115&gt;CapFinanciera4,[1]Puntajes!$D$16,0))))))</f>
        <v/>
      </c>
    </row>
    <row r="116" spans="3:8" ht="13.8">
      <c r="C116" s="558"/>
      <c r="D116" s="514" t="str">
        <f>IF(ISERROR(VLOOKUP(C116,'[1]Cap Financiera y Organizacional'!$A$12:$X$62743,2,0)),"",VLOOKUP(C116,'[1]Cap Financiera y Organizacional'!$A$12:$X$3603,2,0))</f>
        <v/>
      </c>
      <c r="E116" s="497" t="str">
        <f>IF(OR(C116="",D116=""),"",IF(ISERROR(VLOOKUP(D116,'[1]Cap Financiera y Organizacional'!$B$13:$X$62743,3,0)),"",VLOOKUP(D116,'[1]Cap Financiera y Organizacional'!$B$13:$X$62743,3,0)))</f>
        <v/>
      </c>
      <c r="F116" s="497" t="str">
        <f>IF(OR(C116="",D116=""),"",IF(ISERROR(VLOOKUP(D116,'[1]Cap Financiera y Organizacional'!$B$13:$X$62743,5,0)),"",VLOOKUP(D116,'[1]Cap Financiera y Organizacional'!$B$13:$X$62743,5,0)))</f>
        <v/>
      </c>
      <c r="G116" s="520" t="str">
        <f>IF(OR(D116="",E116="",F116=""),"",IF(OR(E116=0,F116=0),0,E116/F116))</f>
        <v/>
      </c>
      <c r="H116" s="498" t="str">
        <f>IF(OR(D116="",E116="",F116=""),"",IF(AND(G116&gt;0,G116&lt;=CapFinanciera1),[1]Puntajes!$D$12,IF(AND(G116&gt;CapFinanciera1,G116&lt;=CapFinanciera2),[1]Puntajes!$D$13,IF(AND(G116&gt;CapFinanciera2,G116&lt;=CapFinanciera3),[1]Puntajes!$D$14,IF(AND(G116&gt;CapFinanciera3,G116&lt;=CapFinanciera4),[1]Puntajes!$D$15,IF(G116&gt;CapFinanciera4,[1]Puntajes!$D$16,0))))))</f>
        <v/>
      </c>
    </row>
    <row r="117" spans="3:8" ht="13.8">
      <c r="C117" s="558"/>
      <c r="D117" s="514" t="str">
        <f>IF(ISERROR(VLOOKUP(C117,'[1]Cap Financiera y Organizacional'!$A$12:$X$62743,2,0)),"",VLOOKUP(C117,'[1]Cap Financiera y Organizacional'!$A$12:$X$3603,2,0))</f>
        <v/>
      </c>
      <c r="E117" s="497" t="str">
        <f>IF(OR(C117="",D117=""),"",IF(ISERROR(VLOOKUP(D117,'[1]Cap Financiera y Organizacional'!$B$13:$X$62743,3,0)),"",VLOOKUP(D117,'[1]Cap Financiera y Organizacional'!$B$13:$X$62743,3,0)))</f>
        <v/>
      </c>
      <c r="F117" s="497" t="str">
        <f>IF(OR(C117="",D117=""),"",IF(ISERROR(VLOOKUP(D117,'[1]Cap Financiera y Organizacional'!$B$13:$X$62743,5,0)),"",VLOOKUP(D117,'[1]Cap Financiera y Organizacional'!$B$13:$X$62743,5,0)))</f>
        <v/>
      </c>
      <c r="G117" s="520" t="str">
        <f>IF(OR(D117="",E117="",F117=""),"",IF(OR(E117=0,F117=0),0,E117/F117))</f>
        <v/>
      </c>
      <c r="H117" s="498" t="str">
        <f>IF(OR(D117="",E117="",F117=""),"",IF(AND(G117&gt;0,G117&lt;=CapFinanciera1),[1]Puntajes!$D$12,IF(AND(G117&gt;CapFinanciera1,G117&lt;=CapFinanciera2),[1]Puntajes!$D$13,IF(AND(G117&gt;CapFinanciera2,G117&lt;=CapFinanciera3),[1]Puntajes!$D$14,IF(AND(G117&gt;CapFinanciera3,G117&lt;=CapFinanciera4),[1]Puntajes!$D$15,IF(G117&gt;CapFinanciera4,[1]Puntajes!$D$16,0))))))</f>
        <v/>
      </c>
    </row>
    <row r="118" spans="3:8" ht="14.4" thickBot="1">
      <c r="C118" s="560"/>
      <c r="D118" s="561" t="str">
        <f>IF(ISERROR(VLOOKUP(C118,'[1]Cap Financiera y Organizacional'!$A$12:$X$62743,2,0)),"",VLOOKUP(C118,'[1]Cap Financiera y Organizacional'!$A$12:$X$3603,2,0))</f>
        <v/>
      </c>
      <c r="E118" s="501" t="str">
        <f>IF(OR(C118="",D118=""),"",IF(ISERROR(VLOOKUP(D118,'[1]Cap Financiera y Organizacional'!$B$13:$X$62743,3,0)),"",VLOOKUP(D118,'[1]Cap Financiera y Organizacional'!$B$13:$X$62743,3,0)))</f>
        <v/>
      </c>
      <c r="F118" s="501" t="str">
        <f>IF(OR(C118="",D118=""),"",IF(ISERROR(VLOOKUP(D118,'[1]Cap Financiera y Organizacional'!$B$13:$X$62743,5,0)),"",VLOOKUP(D118,'[1]Cap Financiera y Organizacional'!$B$13:$X$62743,5,0)))</f>
        <v/>
      </c>
      <c r="G118" s="524" t="str">
        <f>IF(OR(D118="",E118="",F118=""),"",IF(OR(E118=0,F118=0),0,E118/F118))</f>
        <v/>
      </c>
      <c r="H118" s="502" t="str">
        <f>IF(OR(D118="",E118="",F118=""),"",IF(AND(G118&gt;0,G118&lt;=CapFinanciera1),[1]Puntajes!$D$12,IF(AND(G118&gt;CapFinanciera1,G118&lt;=CapFinanciera2),[1]Puntajes!$D$13,IF(AND(G118&gt;CapFinanciera2,G118&lt;=CapFinanciera3),[1]Puntajes!$D$14,IF(AND(G118&gt;CapFinanciera3,G118&lt;=CapFinanciera4),[1]Puntajes!$D$15,IF(G118&gt;CapFinanciera4,[1]Puntajes!$D$16,0))))))</f>
        <v/>
      </c>
    </row>
    <row r="119" spans="3:8" ht="13.8">
      <c r="C119" s="562"/>
      <c r="D119" s="484" t="str">
        <f>IF(ISERROR(VLOOKUP(C119,'[1]Cap Financiera y Organizacional'!$A$12:$X$62743,2,0)),"",VLOOKUP(C119,'[1]Cap Financiera y Organizacional'!$A$12:$X$3603,2,0))</f>
        <v/>
      </c>
      <c r="E119" s="563"/>
      <c r="F119" s="497"/>
      <c r="G119" s="520"/>
      <c r="H119" s="498"/>
    </row>
    <row r="120" spans="3:8" ht="13.8">
      <c r="C120" s="558"/>
      <c r="D120" s="514" t="str">
        <f>IF(ISERROR(VLOOKUP(C120,'[1]Cap Financiera y Organizacional'!$A$12:$X$62743,2,0)),"",VLOOKUP(C120,'[1]Cap Financiera y Organizacional'!$A$12:$X$3603,2,0))</f>
        <v/>
      </c>
      <c r="E120" s="559" t="str">
        <f>IF(OR(C120="",D120=""),"",IF(ISERROR(VLOOKUP(D120,'[1]Cap Financiera y Organizacional'!$B$13:$X$62743,3,0)),"",VLOOKUP(D120,'[1]Cap Financiera y Organizacional'!$B$13:$X$62743,3,0)))</f>
        <v/>
      </c>
      <c r="F120" s="497" t="str">
        <f>IF(OR(C120="",D120=""),"",IF(ISERROR(VLOOKUP(D120,'[1]Cap Financiera y Organizacional'!$B$13:$X$62743,5,0)),"",VLOOKUP(D120,'[1]Cap Financiera y Organizacional'!$B$13:$X$62743,5,0)))</f>
        <v/>
      </c>
      <c r="G120" s="520" t="str">
        <f t="shared" ref="G120:G129" si="9">IF(OR(D120="",E120="",F120=""),"",IF(OR(E120=0,F120=0),0,E120/F120))</f>
        <v/>
      </c>
      <c r="H120" s="498" t="str">
        <f>IF(OR(D120="",E120="",F120=""),"",IF(AND(G120&gt;0,G120&lt;=CapFinanciera1),[1]Puntajes!$D$12,IF(AND(G120&gt;CapFinanciera1,G120&lt;=CapFinanciera2),[1]Puntajes!$D$13,IF(AND(G120&gt;CapFinanciera2,G120&lt;=CapFinanciera3),[1]Puntajes!$D$14,IF(AND(G120&gt;CapFinanciera3,G120&lt;=CapFinanciera4),[1]Puntajes!$D$15,IF(G120&gt;CapFinanciera4,[1]Puntajes!$D$16,0))))))</f>
        <v/>
      </c>
    </row>
    <row r="121" spans="3:8" ht="13.8">
      <c r="C121" s="558"/>
      <c r="D121" s="514" t="str">
        <f>IF(ISERROR(VLOOKUP(C121,'[1]Cap Financiera y Organizacional'!$A$12:$X$62743,2,0)),"",VLOOKUP(C121,'[1]Cap Financiera y Organizacional'!$A$12:$X$3603,2,0))</f>
        <v/>
      </c>
      <c r="E121" s="559" t="str">
        <f>IF(OR(C121="",D121=""),"",IF(ISERROR(VLOOKUP(D121,'[1]Cap Financiera y Organizacional'!$B$13:$X$62743,3,0)),"",VLOOKUP(D121,'[1]Cap Financiera y Organizacional'!$B$13:$X$62743,3,0)))</f>
        <v/>
      </c>
      <c r="F121" s="497" t="str">
        <f>IF(OR(C121="",D121=""),"",IF(ISERROR(VLOOKUP(D121,'[1]Cap Financiera y Organizacional'!$B$13:$X$62743,5,0)),"",VLOOKUP(D121,'[1]Cap Financiera y Organizacional'!$B$13:$X$62743,5,0)))</f>
        <v/>
      </c>
      <c r="G121" s="520" t="str">
        <f t="shared" si="9"/>
        <v/>
      </c>
      <c r="H121" s="498" t="str">
        <f>IF(OR(D121="",E121="",F121=""),"",IF(AND(G121&gt;0,G121&lt;=CapFinanciera1),[1]Puntajes!$D$12,IF(AND(G121&gt;CapFinanciera1,G121&lt;=CapFinanciera2),[1]Puntajes!$D$13,IF(AND(G121&gt;CapFinanciera2,G121&lt;=CapFinanciera3),[1]Puntajes!$D$14,IF(AND(G121&gt;CapFinanciera3,G121&lt;=CapFinanciera4),[1]Puntajes!$D$15,IF(G121&gt;CapFinanciera4,[1]Puntajes!$D$16,0))))))</f>
        <v/>
      </c>
    </row>
    <row r="122" spans="3:8" ht="13.8">
      <c r="C122" s="558"/>
      <c r="D122" s="514" t="str">
        <f>IF(ISERROR(VLOOKUP(C122,'[1]Cap Financiera y Organizacional'!$A$12:$X$62743,2,0)),"",VLOOKUP(C122,'[1]Cap Financiera y Organizacional'!$A$12:$X$3603,2,0))</f>
        <v/>
      </c>
      <c r="E122" s="559" t="str">
        <f>IF(OR(C122="",D122=""),"",IF(ISERROR(VLOOKUP(D122,'[1]Cap Financiera y Organizacional'!$B$13:$X$62743,3,0)),"",VLOOKUP(D122,'[1]Cap Financiera y Organizacional'!$B$13:$X$62743,3,0)))</f>
        <v/>
      </c>
      <c r="F122" s="497" t="str">
        <f>IF(OR(C122="",D122=""),"",IF(ISERROR(VLOOKUP(D122,'[1]Cap Financiera y Organizacional'!$B$13:$X$62743,5,0)),"",VLOOKUP(D122,'[1]Cap Financiera y Organizacional'!$B$13:$X$62743,5,0)))</f>
        <v/>
      </c>
      <c r="G122" s="520" t="str">
        <f t="shared" si="9"/>
        <v/>
      </c>
      <c r="H122" s="498" t="str">
        <f>IF(OR(D122="",E122="",F122=""),"",IF(AND(G122&gt;0,G122&lt;=CapFinanciera1),[1]Puntajes!$D$12,IF(AND(G122&gt;CapFinanciera1,G122&lt;=CapFinanciera2),[1]Puntajes!$D$13,IF(AND(G122&gt;CapFinanciera2,G122&lt;=CapFinanciera3),[1]Puntajes!$D$14,IF(AND(G122&gt;CapFinanciera3,G122&lt;=CapFinanciera4),[1]Puntajes!$D$15,IF(G122&gt;CapFinanciera4,[1]Puntajes!$D$16,0))))))</f>
        <v/>
      </c>
    </row>
    <row r="123" spans="3:8" ht="13.8">
      <c r="C123" s="558"/>
      <c r="D123" s="514" t="str">
        <f>IF(ISERROR(VLOOKUP(C123,'[1]Cap Financiera y Organizacional'!$A$12:$X$62743,2,0)),"",VLOOKUP(C123,'[1]Cap Financiera y Organizacional'!$A$12:$X$3603,2,0))</f>
        <v/>
      </c>
      <c r="E123" s="497" t="str">
        <f>IF(OR(C123="",D123=""),"",IF(ISERROR(VLOOKUP(D123,'[1]Cap Financiera y Organizacional'!$B$13:$X$62743,3,0)),"",VLOOKUP(D123,'[1]Cap Financiera y Organizacional'!$B$13:$X$62743,3,0)))</f>
        <v/>
      </c>
      <c r="F123" s="497" t="str">
        <f>IF(OR(C123="",D123=""),"",IF(ISERROR(VLOOKUP(D123,'[1]Cap Financiera y Organizacional'!$B$13:$X$62743,5,0)),"",VLOOKUP(D123,'[1]Cap Financiera y Organizacional'!$B$13:$X$62743,5,0)))</f>
        <v/>
      </c>
      <c r="G123" s="520" t="str">
        <f t="shared" si="9"/>
        <v/>
      </c>
      <c r="H123" s="498" t="str">
        <f>IF(OR(D123="",E123="",F123=""),"",IF(AND(G123&gt;0,G123&lt;=CapFinanciera1),[1]Puntajes!$D$12,IF(AND(G123&gt;CapFinanciera1,G123&lt;=CapFinanciera2),[1]Puntajes!$D$13,IF(AND(G123&gt;CapFinanciera2,G123&lt;=CapFinanciera3),[1]Puntajes!$D$14,IF(AND(G123&gt;CapFinanciera3,G123&lt;=CapFinanciera4),[1]Puntajes!$D$15,IF(G123&gt;CapFinanciera4,[1]Puntajes!$D$16,0))))))</f>
        <v/>
      </c>
    </row>
    <row r="124" spans="3:8" ht="13.8">
      <c r="C124" s="558"/>
      <c r="D124" s="514" t="str">
        <f>IF(ISERROR(VLOOKUP(C124,'[1]Cap Financiera y Organizacional'!$A$12:$X$62743,2,0)),"",VLOOKUP(C124,'[1]Cap Financiera y Organizacional'!$A$12:$X$3603,2,0))</f>
        <v/>
      </c>
      <c r="E124" s="497" t="str">
        <f>IF(OR(C124="",D124=""),"",IF(ISERROR(VLOOKUP(D124,'[1]Cap Financiera y Organizacional'!$B$13:$X$62743,3,0)),"",VLOOKUP(D124,'[1]Cap Financiera y Organizacional'!$B$13:$X$62743,3,0)))</f>
        <v/>
      </c>
      <c r="F124" s="497" t="str">
        <f>IF(OR(C124="",D124=""),"",IF(ISERROR(VLOOKUP(D124,'[1]Cap Financiera y Organizacional'!$B$13:$X$62743,5,0)),"",VLOOKUP(D124,'[1]Cap Financiera y Organizacional'!$B$13:$X$62743,5,0)))</f>
        <v/>
      </c>
      <c r="G124" s="520" t="str">
        <f t="shared" si="9"/>
        <v/>
      </c>
      <c r="H124" s="498" t="str">
        <f>IF(OR(D124="",E124="",F124=""),"",IF(AND(G124&gt;0,G124&lt;=CapFinanciera1),[1]Puntajes!$D$12,IF(AND(G124&gt;CapFinanciera1,G124&lt;=CapFinanciera2),[1]Puntajes!$D$13,IF(AND(G124&gt;CapFinanciera2,G124&lt;=CapFinanciera3),[1]Puntajes!$D$14,IF(AND(G124&gt;CapFinanciera3,G124&lt;=CapFinanciera4),[1]Puntajes!$D$15,IF(G124&gt;CapFinanciera4,[1]Puntajes!$D$16,0))))))</f>
        <v/>
      </c>
    </row>
    <row r="125" spans="3:8" ht="13.8">
      <c r="C125" s="558"/>
      <c r="D125" s="514" t="str">
        <f>IF(ISERROR(VLOOKUP(C125,'[1]Cap Financiera y Organizacional'!$A$12:$X$62743,2,0)),"",VLOOKUP(C125,'[1]Cap Financiera y Organizacional'!$A$12:$X$3603,2,0))</f>
        <v/>
      </c>
      <c r="E125" s="497" t="str">
        <f>IF(OR(C125="",D125=""),"",IF(ISERROR(VLOOKUP(D125,'[1]Cap Financiera y Organizacional'!$B$13:$X$62743,3,0)),"",VLOOKUP(D125,'[1]Cap Financiera y Organizacional'!$B$13:$X$62743,3,0)))</f>
        <v/>
      </c>
      <c r="F125" s="497" t="str">
        <f>IF(OR(C125="",D125=""),"",IF(ISERROR(VLOOKUP(D125,'[1]Cap Financiera y Organizacional'!$B$13:$X$62743,5,0)),"",VLOOKUP(D125,'[1]Cap Financiera y Organizacional'!$B$13:$X$62743,5,0)))</f>
        <v/>
      </c>
      <c r="G125" s="520" t="str">
        <f t="shared" si="9"/>
        <v/>
      </c>
      <c r="H125" s="498" t="str">
        <f>IF(OR(D125="",E125="",F125=""),"",IF(AND(G125&gt;0,G125&lt;=CapFinanciera1),[1]Puntajes!$D$12,IF(AND(G125&gt;CapFinanciera1,G125&lt;=CapFinanciera2),[1]Puntajes!$D$13,IF(AND(G125&gt;CapFinanciera2,G125&lt;=CapFinanciera3),[1]Puntajes!$D$14,IF(AND(G125&gt;CapFinanciera3,G125&lt;=CapFinanciera4),[1]Puntajes!$D$15,IF(G125&gt;CapFinanciera4,[1]Puntajes!$D$16,0))))))</f>
        <v/>
      </c>
    </row>
    <row r="126" spans="3:8" ht="13.8">
      <c r="C126" s="558"/>
      <c r="D126" s="514" t="str">
        <f>IF(ISERROR(VLOOKUP(C126,'[1]Cap Financiera y Organizacional'!$A$12:$X$62743,2,0)),"",VLOOKUP(C126,'[1]Cap Financiera y Organizacional'!$A$12:$X$3603,2,0))</f>
        <v/>
      </c>
      <c r="E126" s="497" t="str">
        <f>IF(OR(C126="",D126=""),"",IF(ISERROR(VLOOKUP(D126,'[1]Cap Financiera y Organizacional'!$B$13:$X$62743,3,0)),"",VLOOKUP(D126,'[1]Cap Financiera y Organizacional'!$B$13:$X$62743,3,0)))</f>
        <v/>
      </c>
      <c r="F126" s="497" t="str">
        <f>IF(OR(C126="",D126=""),"",IF(ISERROR(VLOOKUP(D126,'[1]Cap Financiera y Organizacional'!$B$13:$X$62743,5,0)),"",VLOOKUP(D126,'[1]Cap Financiera y Organizacional'!$B$13:$X$62743,5,0)))</f>
        <v/>
      </c>
      <c r="G126" s="520" t="str">
        <f t="shared" si="9"/>
        <v/>
      </c>
      <c r="H126" s="498" t="str">
        <f>IF(OR(D126="",E126="",F126=""),"",IF(AND(G126&gt;0,G126&lt;=CapFinanciera1),[1]Puntajes!$D$12,IF(AND(G126&gt;CapFinanciera1,G126&lt;=CapFinanciera2),[1]Puntajes!$D$13,IF(AND(G126&gt;CapFinanciera2,G126&lt;=CapFinanciera3),[1]Puntajes!$D$14,IF(AND(G126&gt;CapFinanciera3,G126&lt;=CapFinanciera4),[1]Puntajes!$D$15,IF(G126&gt;CapFinanciera4,[1]Puntajes!$D$16,0))))))</f>
        <v/>
      </c>
    </row>
    <row r="127" spans="3:8" ht="13.8">
      <c r="C127" s="558"/>
      <c r="D127" s="514" t="str">
        <f>IF(ISERROR(VLOOKUP(C127,'[1]Cap Financiera y Organizacional'!$A$12:$X$62743,2,0)),"",VLOOKUP(C127,'[1]Cap Financiera y Organizacional'!$A$12:$X$3603,2,0))</f>
        <v/>
      </c>
      <c r="E127" s="497" t="str">
        <f>IF(OR(C127="",D127=""),"",IF(ISERROR(VLOOKUP(D127,'[1]Cap Financiera y Organizacional'!$B$13:$X$62743,3,0)),"",VLOOKUP(D127,'[1]Cap Financiera y Organizacional'!$B$13:$X$62743,3,0)))</f>
        <v/>
      </c>
      <c r="F127" s="497" t="str">
        <f>IF(OR(C127="",D127=""),"",IF(ISERROR(VLOOKUP(D127,'[1]Cap Financiera y Organizacional'!$B$13:$X$62743,5,0)),"",VLOOKUP(D127,'[1]Cap Financiera y Organizacional'!$B$13:$X$62743,5,0)))</f>
        <v/>
      </c>
      <c r="G127" s="520" t="str">
        <f t="shared" si="9"/>
        <v/>
      </c>
      <c r="H127" s="498" t="str">
        <f>IF(OR(D127="",E127="",F127=""),"",IF(AND(G127&gt;0,G127&lt;=CapFinanciera1),[1]Puntajes!$D$12,IF(AND(G127&gt;CapFinanciera1,G127&lt;=CapFinanciera2),[1]Puntajes!$D$13,IF(AND(G127&gt;CapFinanciera2,G127&lt;=CapFinanciera3),[1]Puntajes!$D$14,IF(AND(G127&gt;CapFinanciera3,G127&lt;=CapFinanciera4),[1]Puntajes!$D$15,IF(G127&gt;CapFinanciera4,[1]Puntajes!$D$16,0))))))</f>
        <v/>
      </c>
    </row>
    <row r="128" spans="3:8" ht="13.8">
      <c r="C128" s="558"/>
      <c r="D128" s="514" t="str">
        <f>IF(ISERROR(VLOOKUP(C128,'[1]Cap Financiera y Organizacional'!$A$12:$X$62743,2,0)),"",VLOOKUP(C128,'[1]Cap Financiera y Organizacional'!$A$12:$X$3603,2,0))</f>
        <v/>
      </c>
      <c r="E128" s="497" t="str">
        <f>IF(OR(C128="",D128=""),"",IF(ISERROR(VLOOKUP(D128,'[1]Cap Financiera y Organizacional'!$B$13:$X$62743,3,0)),"",VLOOKUP(D128,'[1]Cap Financiera y Organizacional'!$B$13:$X$62743,3,0)))</f>
        <v/>
      </c>
      <c r="F128" s="497" t="str">
        <f>IF(OR(C128="",D128=""),"",IF(ISERROR(VLOOKUP(D128,'[1]Cap Financiera y Organizacional'!$B$13:$X$62743,5,0)),"",VLOOKUP(D128,'[1]Cap Financiera y Organizacional'!$B$13:$X$62743,5,0)))</f>
        <v/>
      </c>
      <c r="G128" s="520" t="str">
        <f t="shared" si="9"/>
        <v/>
      </c>
      <c r="H128" s="498" t="str">
        <f>IF(OR(D128="",E128="",F128=""),"",IF(AND(G128&gt;0,G128&lt;=CapFinanciera1),[1]Puntajes!$D$12,IF(AND(G128&gt;CapFinanciera1,G128&lt;=CapFinanciera2),[1]Puntajes!$D$13,IF(AND(G128&gt;CapFinanciera2,G128&lt;=CapFinanciera3),[1]Puntajes!$D$14,IF(AND(G128&gt;CapFinanciera3,G128&lt;=CapFinanciera4),[1]Puntajes!$D$15,IF(G128&gt;CapFinanciera4,[1]Puntajes!$D$16,0))))))</f>
        <v/>
      </c>
    </row>
    <row r="129" spans="3:8" ht="14.4" thickBot="1">
      <c r="C129" s="560"/>
      <c r="D129" s="561" t="str">
        <f>IF(ISERROR(VLOOKUP(C129,'[1]Cap Financiera y Organizacional'!$A$12:$X$62743,2,0)),"",VLOOKUP(C129,'[1]Cap Financiera y Organizacional'!$A$12:$X$3603,2,0))</f>
        <v/>
      </c>
      <c r="E129" s="501" t="str">
        <f>IF(OR(C129="",D129=""),"",IF(ISERROR(VLOOKUP(D129,'[1]Cap Financiera y Organizacional'!$B$13:$X$62743,3,0)),"",VLOOKUP(D129,'[1]Cap Financiera y Organizacional'!$B$13:$X$62743,3,0)))</f>
        <v/>
      </c>
      <c r="F129" s="501" t="str">
        <f>IF(OR(C129="",D129=""),"",IF(ISERROR(VLOOKUP(D129,'[1]Cap Financiera y Organizacional'!$B$13:$X$62743,5,0)),"",VLOOKUP(D129,'[1]Cap Financiera y Organizacional'!$B$13:$X$62743,5,0)))</f>
        <v/>
      </c>
      <c r="G129" s="524" t="str">
        <f t="shared" si="9"/>
        <v/>
      </c>
      <c r="H129" s="502" t="str">
        <f>IF(OR(D129="",E129="",F129=""),"",IF(AND(G129&gt;0,G129&lt;=CapFinanciera1),[1]Puntajes!$D$12,IF(AND(G129&gt;CapFinanciera1,G129&lt;=CapFinanciera2),[1]Puntajes!$D$13,IF(AND(G129&gt;CapFinanciera2,G129&lt;=CapFinanciera3),[1]Puntajes!$D$14,IF(AND(G129&gt;CapFinanciera3,G129&lt;=CapFinanciera4),[1]Puntajes!$D$15,IF(G129&gt;CapFinanciera4,[1]Puntajes!$D$16,0))))))</f>
        <v/>
      </c>
    </row>
    <row r="130" spans="3:8" ht="13.8">
      <c r="C130" s="562"/>
      <c r="D130" s="484" t="str">
        <f>IF(ISERROR(VLOOKUP(C130,'[1]Cap Financiera y Organizacional'!$A$12:$X$62743,2,0)),"",VLOOKUP(C130,'[1]Cap Financiera y Organizacional'!$A$12:$X$3603,2,0))</f>
        <v/>
      </c>
      <c r="E130" s="563"/>
      <c r="F130" s="497"/>
      <c r="G130" s="520"/>
      <c r="H130" s="498"/>
    </row>
    <row r="131" spans="3:8" ht="13.8">
      <c r="C131" s="558"/>
      <c r="D131" s="514" t="str">
        <f>IF(ISERROR(VLOOKUP(C131,'[1]Cap Financiera y Organizacional'!$A$12:$X$62743,2,0)),"",VLOOKUP(C131,'[1]Cap Financiera y Organizacional'!$A$12:$X$3603,2,0))</f>
        <v/>
      </c>
      <c r="E131" s="559" t="str">
        <f>IF(OR(C131="",D131=""),"",IF(ISERROR(VLOOKUP(D131,'[1]Cap Financiera y Organizacional'!$B$13:$X$62743,3,0)),"",VLOOKUP(D131,'[1]Cap Financiera y Organizacional'!$B$13:$X$62743,3,0)))</f>
        <v/>
      </c>
      <c r="F131" s="497" t="str">
        <f>IF(OR(C131="",D131=""),"",IF(ISERROR(VLOOKUP(D131,'[1]Cap Financiera y Organizacional'!$B$13:$X$62743,5,0)),"",VLOOKUP(D131,'[1]Cap Financiera y Organizacional'!$B$13:$X$62743,5,0)))</f>
        <v/>
      </c>
      <c r="G131" s="520" t="str">
        <f t="shared" ref="G131:G140" si="10">IF(OR(D131="",E131="",F131=""),"",IF(OR(E131=0,F131=0),0,E131/F131))</f>
        <v/>
      </c>
      <c r="H131" s="498" t="str">
        <f>IF(OR(D131="",E131="",F131=""),"",IF(AND(G131&gt;0,G131&lt;=CapFinanciera1),[1]Puntajes!$D$12,IF(AND(G131&gt;CapFinanciera1,G131&lt;=CapFinanciera2),[1]Puntajes!$D$13,IF(AND(G131&gt;CapFinanciera2,G131&lt;=CapFinanciera3),[1]Puntajes!$D$14,IF(AND(G131&gt;CapFinanciera3,G131&lt;=CapFinanciera4),[1]Puntajes!$D$15,IF(G131&gt;CapFinanciera4,[1]Puntajes!$D$16,0))))))</f>
        <v/>
      </c>
    </row>
    <row r="132" spans="3:8" ht="13.8">
      <c r="C132" s="558"/>
      <c r="D132" s="514" t="str">
        <f>IF(ISERROR(VLOOKUP(C132,'[1]Cap Financiera y Organizacional'!$A$12:$X$62743,2,0)),"",VLOOKUP(C132,'[1]Cap Financiera y Organizacional'!$A$12:$X$3603,2,0))</f>
        <v/>
      </c>
      <c r="E132" s="559" t="str">
        <f>IF(OR(C132="",D132=""),"",IF(ISERROR(VLOOKUP(D132,'[1]Cap Financiera y Organizacional'!$B$13:$X$62743,3,0)),"",VLOOKUP(D132,'[1]Cap Financiera y Organizacional'!$B$13:$X$62743,3,0)))</f>
        <v/>
      </c>
      <c r="F132" s="497" t="str">
        <f>IF(OR(C132="",D132=""),"",IF(ISERROR(VLOOKUP(D132,'[1]Cap Financiera y Organizacional'!$B$13:$X$62743,5,0)),"",VLOOKUP(D132,'[1]Cap Financiera y Organizacional'!$B$13:$X$62743,5,0)))</f>
        <v/>
      </c>
      <c r="G132" s="520" t="str">
        <f t="shared" si="10"/>
        <v/>
      </c>
      <c r="H132" s="498" t="str">
        <f>IF(OR(D132="",E132="",F132=""),"",IF(AND(G132&gt;0,G132&lt;=CapFinanciera1),[1]Puntajes!$D$12,IF(AND(G132&gt;CapFinanciera1,G132&lt;=CapFinanciera2),[1]Puntajes!$D$13,IF(AND(G132&gt;CapFinanciera2,G132&lt;=CapFinanciera3),[1]Puntajes!$D$14,IF(AND(G132&gt;CapFinanciera3,G132&lt;=CapFinanciera4),[1]Puntajes!$D$15,IF(G132&gt;CapFinanciera4,[1]Puntajes!$D$16,0))))))</f>
        <v/>
      </c>
    </row>
    <row r="133" spans="3:8" ht="13.8">
      <c r="C133" s="558"/>
      <c r="D133" s="514" t="str">
        <f>IF(ISERROR(VLOOKUP(C133,'[1]Cap Financiera y Organizacional'!$A$12:$X$62743,2,0)),"",VLOOKUP(C133,'[1]Cap Financiera y Organizacional'!$A$12:$X$3603,2,0))</f>
        <v/>
      </c>
      <c r="E133" s="559" t="str">
        <f>IF(OR(C133="",D133=""),"",IF(ISERROR(VLOOKUP(D133,'[1]Cap Financiera y Organizacional'!$B$13:$X$62743,3,0)),"",VLOOKUP(D133,'[1]Cap Financiera y Organizacional'!$B$13:$X$62743,3,0)))</f>
        <v/>
      </c>
      <c r="F133" s="497" t="str">
        <f>IF(OR(C133="",D133=""),"",IF(ISERROR(VLOOKUP(D133,'[1]Cap Financiera y Organizacional'!$B$13:$X$62743,5,0)),"",VLOOKUP(D133,'[1]Cap Financiera y Organizacional'!$B$13:$X$62743,5,0)))</f>
        <v/>
      </c>
      <c r="G133" s="520" t="str">
        <f t="shared" si="10"/>
        <v/>
      </c>
      <c r="H133" s="498" t="str">
        <f>IF(OR(D133="",E133="",F133=""),"",IF(AND(G133&gt;0,G133&lt;=CapFinanciera1),[1]Puntajes!$D$12,IF(AND(G133&gt;CapFinanciera1,G133&lt;=CapFinanciera2),[1]Puntajes!$D$13,IF(AND(G133&gt;CapFinanciera2,G133&lt;=CapFinanciera3),[1]Puntajes!$D$14,IF(AND(G133&gt;CapFinanciera3,G133&lt;=CapFinanciera4),[1]Puntajes!$D$15,IF(G133&gt;CapFinanciera4,[1]Puntajes!$D$16,0))))))</f>
        <v/>
      </c>
    </row>
    <row r="134" spans="3:8" ht="13.8">
      <c r="C134" s="558"/>
      <c r="D134" s="514" t="str">
        <f>IF(ISERROR(VLOOKUP(C134,'[1]Cap Financiera y Organizacional'!$A$12:$X$62743,2,0)),"",VLOOKUP(C134,'[1]Cap Financiera y Organizacional'!$A$12:$X$3603,2,0))</f>
        <v/>
      </c>
      <c r="E134" s="497" t="str">
        <f>IF(OR(C134="",D134=""),"",IF(ISERROR(VLOOKUP(D134,'[1]Cap Financiera y Organizacional'!$B$13:$X$62743,3,0)),"",VLOOKUP(D134,'[1]Cap Financiera y Organizacional'!$B$13:$X$62743,3,0)))</f>
        <v/>
      </c>
      <c r="F134" s="497" t="str">
        <f>IF(OR(C134="",D134=""),"",IF(ISERROR(VLOOKUP(D134,'[1]Cap Financiera y Organizacional'!$B$13:$X$62743,5,0)),"",VLOOKUP(D134,'[1]Cap Financiera y Organizacional'!$B$13:$X$62743,5,0)))</f>
        <v/>
      </c>
      <c r="G134" s="520" t="str">
        <f t="shared" si="10"/>
        <v/>
      </c>
      <c r="H134" s="498" t="str">
        <f>IF(OR(D134="",E134="",F134=""),"",IF(AND(G134&gt;0,G134&lt;=CapFinanciera1),[1]Puntajes!$D$12,IF(AND(G134&gt;CapFinanciera1,G134&lt;=CapFinanciera2),[1]Puntajes!$D$13,IF(AND(G134&gt;CapFinanciera2,G134&lt;=CapFinanciera3),[1]Puntajes!$D$14,IF(AND(G134&gt;CapFinanciera3,G134&lt;=CapFinanciera4),[1]Puntajes!$D$15,IF(G134&gt;CapFinanciera4,[1]Puntajes!$D$16,0))))))</f>
        <v/>
      </c>
    </row>
    <row r="135" spans="3:8" ht="13.8">
      <c r="C135" s="558"/>
      <c r="D135" s="514" t="str">
        <f>IF(ISERROR(VLOOKUP(C135,'[1]Cap Financiera y Organizacional'!$A$12:$X$62743,2,0)),"",VLOOKUP(C135,'[1]Cap Financiera y Organizacional'!$A$12:$X$3603,2,0))</f>
        <v/>
      </c>
      <c r="E135" s="497" t="str">
        <f>IF(OR(C135="",D135=""),"",IF(ISERROR(VLOOKUP(D135,'[1]Cap Financiera y Organizacional'!$B$13:$X$62743,3,0)),"",VLOOKUP(D135,'[1]Cap Financiera y Organizacional'!$B$13:$X$62743,3,0)))</f>
        <v/>
      </c>
      <c r="F135" s="497" t="str">
        <f>IF(OR(C135="",D135=""),"",IF(ISERROR(VLOOKUP(D135,'[1]Cap Financiera y Organizacional'!$B$13:$X$62743,5,0)),"",VLOOKUP(D135,'[1]Cap Financiera y Organizacional'!$B$13:$X$62743,5,0)))</f>
        <v/>
      </c>
      <c r="G135" s="520" t="str">
        <f t="shared" si="10"/>
        <v/>
      </c>
      <c r="H135" s="498" t="str">
        <f>IF(OR(D135="",E135="",F135=""),"",IF(AND(G135&gt;0,G135&lt;=CapFinanciera1),[1]Puntajes!$D$12,IF(AND(G135&gt;CapFinanciera1,G135&lt;=CapFinanciera2),[1]Puntajes!$D$13,IF(AND(G135&gt;CapFinanciera2,G135&lt;=CapFinanciera3),[1]Puntajes!$D$14,IF(AND(G135&gt;CapFinanciera3,G135&lt;=CapFinanciera4),[1]Puntajes!$D$15,IF(G135&gt;CapFinanciera4,[1]Puntajes!$D$16,0))))))</f>
        <v/>
      </c>
    </row>
    <row r="136" spans="3:8" ht="13.8">
      <c r="C136" s="558"/>
      <c r="D136" s="514" t="str">
        <f>IF(ISERROR(VLOOKUP(C136,'[1]Cap Financiera y Organizacional'!$A$12:$X$62743,2,0)),"",VLOOKUP(C136,'[1]Cap Financiera y Organizacional'!$A$12:$X$3603,2,0))</f>
        <v/>
      </c>
      <c r="E136" s="497" t="str">
        <f>IF(OR(C136="",D136=""),"",IF(ISERROR(VLOOKUP(D136,'[1]Cap Financiera y Organizacional'!$B$13:$X$62743,3,0)),"",VLOOKUP(D136,'[1]Cap Financiera y Organizacional'!$B$13:$X$62743,3,0)))</f>
        <v/>
      </c>
      <c r="F136" s="497" t="str">
        <f>IF(OR(C136="",D136=""),"",IF(ISERROR(VLOOKUP(D136,'[1]Cap Financiera y Organizacional'!$B$13:$X$62743,5,0)),"",VLOOKUP(D136,'[1]Cap Financiera y Organizacional'!$B$13:$X$62743,5,0)))</f>
        <v/>
      </c>
      <c r="G136" s="520" t="str">
        <f t="shared" si="10"/>
        <v/>
      </c>
      <c r="H136" s="498" t="str">
        <f>IF(OR(D136="",E136="",F136=""),"",IF(AND(G136&gt;0,G136&lt;=CapFinanciera1),[1]Puntajes!$D$12,IF(AND(G136&gt;CapFinanciera1,G136&lt;=CapFinanciera2),[1]Puntajes!$D$13,IF(AND(G136&gt;CapFinanciera2,G136&lt;=CapFinanciera3),[1]Puntajes!$D$14,IF(AND(G136&gt;CapFinanciera3,G136&lt;=CapFinanciera4),[1]Puntajes!$D$15,IF(G136&gt;CapFinanciera4,[1]Puntajes!$D$16,0))))))</f>
        <v/>
      </c>
    </row>
    <row r="137" spans="3:8" ht="13.8">
      <c r="C137" s="558"/>
      <c r="D137" s="514" t="str">
        <f>IF(ISERROR(VLOOKUP(C137,'[1]Cap Financiera y Organizacional'!$A$12:$X$62743,2,0)),"",VLOOKUP(C137,'[1]Cap Financiera y Organizacional'!$A$12:$X$3603,2,0))</f>
        <v/>
      </c>
      <c r="E137" s="497" t="str">
        <f>IF(OR(C137="",D137=""),"",IF(ISERROR(VLOOKUP(D137,'[1]Cap Financiera y Organizacional'!$B$13:$X$62743,3,0)),"",VLOOKUP(D137,'[1]Cap Financiera y Organizacional'!$B$13:$X$62743,3,0)))</f>
        <v/>
      </c>
      <c r="F137" s="497" t="str">
        <f>IF(OR(C137="",D137=""),"",IF(ISERROR(VLOOKUP(D137,'[1]Cap Financiera y Organizacional'!$B$13:$X$62743,5,0)),"",VLOOKUP(D137,'[1]Cap Financiera y Organizacional'!$B$13:$X$62743,5,0)))</f>
        <v/>
      </c>
      <c r="G137" s="520" t="str">
        <f t="shared" si="10"/>
        <v/>
      </c>
      <c r="H137" s="498" t="str">
        <f>IF(OR(D137="",E137="",F137=""),"",IF(AND(G137&gt;0,G137&lt;=CapFinanciera1),[1]Puntajes!$D$12,IF(AND(G137&gt;CapFinanciera1,G137&lt;=CapFinanciera2),[1]Puntajes!$D$13,IF(AND(G137&gt;CapFinanciera2,G137&lt;=CapFinanciera3),[1]Puntajes!$D$14,IF(AND(G137&gt;CapFinanciera3,G137&lt;=CapFinanciera4),[1]Puntajes!$D$15,IF(G137&gt;CapFinanciera4,[1]Puntajes!$D$16,0))))))</f>
        <v/>
      </c>
    </row>
    <row r="138" spans="3:8" ht="13.8">
      <c r="C138" s="558"/>
      <c r="D138" s="514" t="str">
        <f>IF(ISERROR(VLOOKUP(C138,'[1]Cap Financiera y Organizacional'!$A$12:$X$62743,2,0)),"",VLOOKUP(C138,'[1]Cap Financiera y Organizacional'!$A$12:$X$3603,2,0))</f>
        <v/>
      </c>
      <c r="E138" s="497" t="str">
        <f>IF(OR(C138="",D138=""),"",IF(ISERROR(VLOOKUP(D138,'[1]Cap Financiera y Organizacional'!$B$13:$X$62743,3,0)),"",VLOOKUP(D138,'[1]Cap Financiera y Organizacional'!$B$13:$X$62743,3,0)))</f>
        <v/>
      </c>
      <c r="F138" s="497" t="str">
        <f>IF(OR(C138="",D138=""),"",IF(ISERROR(VLOOKUP(D138,'[1]Cap Financiera y Organizacional'!$B$13:$X$62743,5,0)),"",VLOOKUP(D138,'[1]Cap Financiera y Organizacional'!$B$13:$X$62743,5,0)))</f>
        <v/>
      </c>
      <c r="G138" s="520" t="str">
        <f t="shared" si="10"/>
        <v/>
      </c>
      <c r="H138" s="498" t="str">
        <f>IF(OR(D138="",E138="",F138=""),"",IF(AND(G138&gt;0,G138&lt;=CapFinanciera1),[1]Puntajes!$D$12,IF(AND(G138&gt;CapFinanciera1,G138&lt;=CapFinanciera2),[1]Puntajes!$D$13,IF(AND(G138&gt;CapFinanciera2,G138&lt;=CapFinanciera3),[1]Puntajes!$D$14,IF(AND(G138&gt;CapFinanciera3,G138&lt;=CapFinanciera4),[1]Puntajes!$D$15,IF(G138&gt;CapFinanciera4,[1]Puntajes!$D$16,0))))))</f>
        <v/>
      </c>
    </row>
    <row r="139" spans="3:8" ht="13.8">
      <c r="C139" s="558"/>
      <c r="D139" s="514" t="str">
        <f>IF(ISERROR(VLOOKUP(C139,'[1]Cap Financiera y Organizacional'!$A$12:$X$62743,2,0)),"",VLOOKUP(C139,'[1]Cap Financiera y Organizacional'!$A$12:$X$3603,2,0))</f>
        <v/>
      </c>
      <c r="E139" s="497" t="str">
        <f>IF(OR(C139="",D139=""),"",IF(ISERROR(VLOOKUP(D139,'[1]Cap Financiera y Organizacional'!$B$13:$X$62743,3,0)),"",VLOOKUP(D139,'[1]Cap Financiera y Organizacional'!$B$13:$X$62743,3,0)))</f>
        <v/>
      </c>
      <c r="F139" s="497" t="str">
        <f>IF(OR(C139="",D139=""),"",IF(ISERROR(VLOOKUP(D139,'[1]Cap Financiera y Organizacional'!$B$13:$X$62743,5,0)),"",VLOOKUP(D139,'[1]Cap Financiera y Organizacional'!$B$13:$X$62743,5,0)))</f>
        <v/>
      </c>
      <c r="G139" s="520" t="str">
        <f t="shared" si="10"/>
        <v/>
      </c>
      <c r="H139" s="498" t="str">
        <f>IF(OR(D139="",E139="",F139=""),"",IF(AND(G139&gt;0,G139&lt;=CapFinanciera1),[1]Puntajes!$D$12,IF(AND(G139&gt;CapFinanciera1,G139&lt;=CapFinanciera2),[1]Puntajes!$D$13,IF(AND(G139&gt;CapFinanciera2,G139&lt;=CapFinanciera3),[1]Puntajes!$D$14,IF(AND(G139&gt;CapFinanciera3,G139&lt;=CapFinanciera4),[1]Puntajes!$D$15,IF(G139&gt;CapFinanciera4,[1]Puntajes!$D$16,0))))))</f>
        <v/>
      </c>
    </row>
    <row r="140" spans="3:8" ht="14.4" thickBot="1">
      <c r="C140" s="560"/>
      <c r="D140" s="561" t="str">
        <f>IF(ISERROR(VLOOKUP(C140,'[1]Cap Financiera y Organizacional'!$A$12:$X$62743,2,0)),"",VLOOKUP(C140,'[1]Cap Financiera y Organizacional'!$A$12:$X$3603,2,0))</f>
        <v/>
      </c>
      <c r="E140" s="501" t="str">
        <f>IF(OR(C140="",D140=""),"",IF(ISERROR(VLOOKUP(D140,'[1]Cap Financiera y Organizacional'!$B$13:$X$62743,3,0)),"",VLOOKUP(D140,'[1]Cap Financiera y Organizacional'!$B$13:$X$62743,3,0)))</f>
        <v/>
      </c>
      <c r="F140" s="501" t="str">
        <f>IF(OR(C140="",D140=""),"",IF(ISERROR(VLOOKUP(D140,'[1]Cap Financiera y Organizacional'!$B$13:$X$62743,5,0)),"",VLOOKUP(D140,'[1]Cap Financiera y Organizacional'!$B$13:$X$62743,5,0)))</f>
        <v/>
      </c>
      <c r="G140" s="524" t="str">
        <f t="shared" si="10"/>
        <v/>
      </c>
      <c r="H140" s="502" t="str">
        <f>IF(OR(D140="",E140="",F140=""),"",IF(AND(G140&gt;0,G140&lt;=CapFinanciera1),[1]Puntajes!$D$12,IF(AND(G140&gt;CapFinanciera1,G140&lt;=CapFinanciera2),[1]Puntajes!$D$13,IF(AND(G140&gt;CapFinanciera2,G140&lt;=CapFinanciera3),[1]Puntajes!$D$14,IF(AND(G140&gt;CapFinanciera3,G140&lt;=CapFinanciera4),[1]Puntajes!$D$15,IF(G140&gt;CapFinanciera4,[1]Puntajes!$D$16,0))))))</f>
        <v/>
      </c>
    </row>
    <row r="141" spans="3:8" ht="13.8">
      <c r="C141" s="562"/>
      <c r="D141" s="484" t="str">
        <f>IF(ISERROR(VLOOKUP(C141,'[1]Cap Financiera y Organizacional'!$A$12:$X$62743,2,0)),"",VLOOKUP(C141,'[1]Cap Financiera y Organizacional'!$A$12:$X$3603,2,0))</f>
        <v/>
      </c>
      <c r="E141" s="563"/>
      <c r="F141" s="497"/>
      <c r="G141" s="520"/>
      <c r="H141" s="498"/>
    </row>
    <row r="142" spans="3:8" ht="13.8">
      <c r="C142" s="558"/>
      <c r="D142" s="514" t="str">
        <f>IF(ISERROR(VLOOKUP(C142,'[1]Cap Financiera y Organizacional'!$A$12:$X$62743,2,0)),"",VLOOKUP(C142,'[1]Cap Financiera y Organizacional'!$A$12:$X$3603,2,0))</f>
        <v/>
      </c>
      <c r="E142" s="559" t="str">
        <f>IF(OR(C142="",D142=""),"",IF(ISERROR(VLOOKUP(D142,'[1]Cap Financiera y Organizacional'!$B$13:$X$62743,3,0)),"",VLOOKUP(D142,'[1]Cap Financiera y Organizacional'!$B$13:$X$62743,3,0)))</f>
        <v/>
      </c>
      <c r="F142" s="497" t="str">
        <f>IF(OR(C142="",D142=""),"",IF(ISERROR(VLOOKUP(D142,'[1]Cap Financiera y Organizacional'!$B$13:$X$62743,5,0)),"",VLOOKUP(D142,'[1]Cap Financiera y Organizacional'!$B$13:$X$62743,5,0)))</f>
        <v/>
      </c>
      <c r="G142" s="520" t="str">
        <f t="shared" ref="G142:G151" si="11">IF(OR(D142="",E142="",F142=""),"",IF(OR(E142=0,F142=0),0,E142/F142))</f>
        <v/>
      </c>
      <c r="H142" s="498" t="str">
        <f>IF(OR(D142="",E142="",F142=""),"",IF(AND(G142&gt;0,G142&lt;=CapFinanciera1),[1]Puntajes!$D$12,IF(AND(G142&gt;CapFinanciera1,G142&lt;=CapFinanciera2),[1]Puntajes!$D$13,IF(AND(G142&gt;CapFinanciera2,G142&lt;=CapFinanciera3),[1]Puntajes!$D$14,IF(AND(G142&gt;CapFinanciera3,G142&lt;=CapFinanciera4),[1]Puntajes!$D$15,IF(G142&gt;CapFinanciera4,[1]Puntajes!$D$16,0))))))</f>
        <v/>
      </c>
    </row>
    <row r="143" spans="3:8" ht="13.8">
      <c r="C143" s="558"/>
      <c r="D143" s="514" t="str">
        <f>IF(ISERROR(VLOOKUP(C143,'[1]Cap Financiera y Organizacional'!$A$12:$X$62743,2,0)),"",VLOOKUP(C143,'[1]Cap Financiera y Organizacional'!$A$12:$X$3603,2,0))</f>
        <v/>
      </c>
      <c r="E143" s="559" t="str">
        <f>IF(OR(C143="",D143=""),"",IF(ISERROR(VLOOKUP(D143,'[1]Cap Financiera y Organizacional'!$B$13:$X$62743,3,0)),"",VLOOKUP(D143,'[1]Cap Financiera y Organizacional'!$B$13:$X$62743,3,0)))</f>
        <v/>
      </c>
      <c r="F143" s="497" t="str">
        <f>IF(OR(C143="",D143=""),"",IF(ISERROR(VLOOKUP(D143,'[1]Cap Financiera y Organizacional'!$B$13:$X$62743,5,0)),"",VLOOKUP(D143,'[1]Cap Financiera y Organizacional'!$B$13:$X$62743,5,0)))</f>
        <v/>
      </c>
      <c r="G143" s="520" t="str">
        <f t="shared" si="11"/>
        <v/>
      </c>
      <c r="H143" s="498" t="str">
        <f>IF(OR(D143="",E143="",F143=""),"",IF(AND(G143&gt;0,G143&lt;=CapFinanciera1),[1]Puntajes!$D$12,IF(AND(G143&gt;CapFinanciera1,G143&lt;=CapFinanciera2),[1]Puntajes!$D$13,IF(AND(G143&gt;CapFinanciera2,G143&lt;=CapFinanciera3),[1]Puntajes!$D$14,IF(AND(G143&gt;CapFinanciera3,G143&lt;=CapFinanciera4),[1]Puntajes!$D$15,IF(G143&gt;CapFinanciera4,[1]Puntajes!$D$16,0))))))</f>
        <v/>
      </c>
    </row>
    <row r="144" spans="3:8" ht="13.8">
      <c r="C144" s="558"/>
      <c r="D144" s="514" t="str">
        <f>IF(ISERROR(VLOOKUP(C144,'[1]Cap Financiera y Organizacional'!$A$12:$X$62743,2,0)),"",VLOOKUP(C144,'[1]Cap Financiera y Organizacional'!$A$12:$X$3603,2,0))</f>
        <v/>
      </c>
      <c r="E144" s="559" t="str">
        <f>IF(OR(C144="",D144=""),"",IF(ISERROR(VLOOKUP(D144,'[1]Cap Financiera y Organizacional'!$B$13:$X$62743,3,0)),"",VLOOKUP(D144,'[1]Cap Financiera y Organizacional'!$B$13:$X$62743,3,0)))</f>
        <v/>
      </c>
      <c r="F144" s="497" t="str">
        <f>IF(OR(C144="",D144=""),"",IF(ISERROR(VLOOKUP(D144,'[1]Cap Financiera y Organizacional'!$B$13:$X$62743,5,0)),"",VLOOKUP(D144,'[1]Cap Financiera y Organizacional'!$B$13:$X$62743,5,0)))</f>
        <v/>
      </c>
      <c r="G144" s="520" t="str">
        <f t="shared" si="11"/>
        <v/>
      </c>
      <c r="H144" s="498" t="str">
        <f>IF(OR(D144="",E144="",F144=""),"",IF(AND(G144&gt;0,G144&lt;=CapFinanciera1),[1]Puntajes!$D$12,IF(AND(G144&gt;CapFinanciera1,G144&lt;=CapFinanciera2),[1]Puntajes!$D$13,IF(AND(G144&gt;CapFinanciera2,G144&lt;=CapFinanciera3),[1]Puntajes!$D$14,IF(AND(G144&gt;CapFinanciera3,G144&lt;=CapFinanciera4),[1]Puntajes!$D$15,IF(G144&gt;CapFinanciera4,[1]Puntajes!$D$16,0))))))</f>
        <v/>
      </c>
    </row>
    <row r="145" spans="3:8" ht="13.8">
      <c r="C145" s="558"/>
      <c r="D145" s="514" t="str">
        <f>IF(ISERROR(VLOOKUP(C145,'[1]Cap Financiera y Organizacional'!$A$12:$X$62743,2,0)),"",VLOOKUP(C145,'[1]Cap Financiera y Organizacional'!$A$12:$X$3603,2,0))</f>
        <v/>
      </c>
      <c r="E145" s="497" t="str">
        <f>IF(OR(C145="",D145=""),"",IF(ISERROR(VLOOKUP(D145,'[1]Cap Financiera y Organizacional'!$B$13:$X$62743,3,0)),"",VLOOKUP(D145,'[1]Cap Financiera y Organizacional'!$B$13:$X$62743,3,0)))</f>
        <v/>
      </c>
      <c r="F145" s="497" t="str">
        <f>IF(OR(C145="",D145=""),"",IF(ISERROR(VLOOKUP(D145,'[1]Cap Financiera y Organizacional'!$B$13:$X$62743,5,0)),"",VLOOKUP(D145,'[1]Cap Financiera y Organizacional'!$B$13:$X$62743,5,0)))</f>
        <v/>
      </c>
      <c r="G145" s="520" t="str">
        <f t="shared" si="11"/>
        <v/>
      </c>
      <c r="H145" s="498" t="str">
        <f>IF(OR(D145="",E145="",F145=""),"",IF(AND(G145&gt;0,G145&lt;=CapFinanciera1),[1]Puntajes!$D$12,IF(AND(G145&gt;CapFinanciera1,G145&lt;=CapFinanciera2),[1]Puntajes!$D$13,IF(AND(G145&gt;CapFinanciera2,G145&lt;=CapFinanciera3),[1]Puntajes!$D$14,IF(AND(G145&gt;CapFinanciera3,G145&lt;=CapFinanciera4),[1]Puntajes!$D$15,IF(G145&gt;CapFinanciera4,[1]Puntajes!$D$16,0))))))</f>
        <v/>
      </c>
    </row>
    <row r="146" spans="3:8" ht="13.8">
      <c r="C146" s="558"/>
      <c r="D146" s="514" t="str">
        <f>IF(ISERROR(VLOOKUP(C146,'[1]Cap Financiera y Organizacional'!$A$12:$X$62743,2,0)),"",VLOOKUP(C146,'[1]Cap Financiera y Organizacional'!$A$12:$X$3603,2,0))</f>
        <v/>
      </c>
      <c r="E146" s="497" t="str">
        <f>IF(OR(C146="",D146=""),"",IF(ISERROR(VLOOKUP(D146,'[1]Cap Financiera y Organizacional'!$B$13:$X$62743,3,0)),"",VLOOKUP(D146,'[1]Cap Financiera y Organizacional'!$B$13:$X$62743,3,0)))</f>
        <v/>
      </c>
      <c r="F146" s="497" t="str">
        <f>IF(OR(C146="",D146=""),"",IF(ISERROR(VLOOKUP(D146,'[1]Cap Financiera y Organizacional'!$B$13:$X$62743,5,0)),"",VLOOKUP(D146,'[1]Cap Financiera y Organizacional'!$B$13:$X$62743,5,0)))</f>
        <v/>
      </c>
      <c r="G146" s="520" t="str">
        <f t="shared" si="11"/>
        <v/>
      </c>
      <c r="H146" s="498" t="str">
        <f>IF(OR(D146="",E146="",F146=""),"",IF(AND(G146&gt;0,G146&lt;=CapFinanciera1),[1]Puntajes!$D$12,IF(AND(G146&gt;CapFinanciera1,G146&lt;=CapFinanciera2),[1]Puntajes!$D$13,IF(AND(G146&gt;CapFinanciera2,G146&lt;=CapFinanciera3),[1]Puntajes!$D$14,IF(AND(G146&gt;CapFinanciera3,G146&lt;=CapFinanciera4),[1]Puntajes!$D$15,IF(G146&gt;CapFinanciera4,[1]Puntajes!$D$16,0))))))</f>
        <v/>
      </c>
    </row>
    <row r="147" spans="3:8" ht="13.8">
      <c r="C147" s="558"/>
      <c r="D147" s="514" t="str">
        <f>IF(ISERROR(VLOOKUP(C147,'[1]Cap Financiera y Organizacional'!$A$12:$X$62743,2,0)),"",VLOOKUP(C147,'[1]Cap Financiera y Organizacional'!$A$12:$X$3603,2,0))</f>
        <v/>
      </c>
      <c r="E147" s="497" t="str">
        <f>IF(OR(C147="",D147=""),"",IF(ISERROR(VLOOKUP(D147,'[1]Cap Financiera y Organizacional'!$B$13:$X$62743,3,0)),"",VLOOKUP(D147,'[1]Cap Financiera y Organizacional'!$B$13:$X$62743,3,0)))</f>
        <v/>
      </c>
      <c r="F147" s="497" t="str">
        <f>IF(OR(C147="",D147=""),"",IF(ISERROR(VLOOKUP(D147,'[1]Cap Financiera y Organizacional'!$B$13:$X$62743,5,0)),"",VLOOKUP(D147,'[1]Cap Financiera y Organizacional'!$B$13:$X$62743,5,0)))</f>
        <v/>
      </c>
      <c r="G147" s="520" t="str">
        <f t="shared" si="11"/>
        <v/>
      </c>
      <c r="H147" s="498" t="str">
        <f>IF(OR(D147="",E147="",F147=""),"",IF(AND(G147&gt;0,G147&lt;=CapFinanciera1),[1]Puntajes!$D$12,IF(AND(G147&gt;CapFinanciera1,G147&lt;=CapFinanciera2),[1]Puntajes!$D$13,IF(AND(G147&gt;CapFinanciera2,G147&lt;=CapFinanciera3),[1]Puntajes!$D$14,IF(AND(G147&gt;CapFinanciera3,G147&lt;=CapFinanciera4),[1]Puntajes!$D$15,IF(G147&gt;CapFinanciera4,[1]Puntajes!$D$16,0))))))</f>
        <v/>
      </c>
    </row>
    <row r="148" spans="3:8" ht="13.8">
      <c r="C148" s="558"/>
      <c r="D148" s="514" t="str">
        <f>IF(ISERROR(VLOOKUP(C148,'[1]Cap Financiera y Organizacional'!$A$12:$X$62743,2,0)),"",VLOOKUP(C148,'[1]Cap Financiera y Organizacional'!$A$12:$X$3603,2,0))</f>
        <v/>
      </c>
      <c r="E148" s="497" t="str">
        <f>IF(OR(C148="",D148=""),"",IF(ISERROR(VLOOKUP(D148,'[1]Cap Financiera y Organizacional'!$B$13:$X$62743,3,0)),"",VLOOKUP(D148,'[1]Cap Financiera y Organizacional'!$B$13:$X$62743,3,0)))</f>
        <v/>
      </c>
      <c r="F148" s="497" t="str">
        <f>IF(OR(C148="",D148=""),"",IF(ISERROR(VLOOKUP(D148,'[1]Cap Financiera y Organizacional'!$B$13:$X$62743,5,0)),"",VLOOKUP(D148,'[1]Cap Financiera y Organizacional'!$B$13:$X$62743,5,0)))</f>
        <v/>
      </c>
      <c r="G148" s="520" t="str">
        <f t="shared" si="11"/>
        <v/>
      </c>
      <c r="H148" s="498" t="str">
        <f>IF(OR(D148="",E148="",F148=""),"",IF(AND(G148&gt;0,G148&lt;=CapFinanciera1),[1]Puntajes!$D$12,IF(AND(G148&gt;CapFinanciera1,G148&lt;=CapFinanciera2),[1]Puntajes!$D$13,IF(AND(G148&gt;CapFinanciera2,G148&lt;=CapFinanciera3),[1]Puntajes!$D$14,IF(AND(G148&gt;CapFinanciera3,G148&lt;=CapFinanciera4),[1]Puntajes!$D$15,IF(G148&gt;CapFinanciera4,[1]Puntajes!$D$16,0))))))</f>
        <v/>
      </c>
    </row>
    <row r="149" spans="3:8" ht="13.8">
      <c r="C149" s="558"/>
      <c r="D149" s="514" t="str">
        <f>IF(ISERROR(VLOOKUP(C149,'[1]Cap Financiera y Organizacional'!$A$12:$X$62743,2,0)),"",VLOOKUP(C149,'[1]Cap Financiera y Organizacional'!$A$12:$X$3603,2,0))</f>
        <v/>
      </c>
      <c r="E149" s="497" t="str">
        <f>IF(OR(C149="",D149=""),"",IF(ISERROR(VLOOKUP(D149,'[1]Cap Financiera y Organizacional'!$B$13:$X$62743,3,0)),"",VLOOKUP(D149,'[1]Cap Financiera y Organizacional'!$B$13:$X$62743,3,0)))</f>
        <v/>
      </c>
      <c r="F149" s="497" t="str">
        <f>IF(OR(C149="",D149=""),"",IF(ISERROR(VLOOKUP(D149,'[1]Cap Financiera y Organizacional'!$B$13:$X$62743,5,0)),"",VLOOKUP(D149,'[1]Cap Financiera y Organizacional'!$B$13:$X$62743,5,0)))</f>
        <v/>
      </c>
      <c r="G149" s="520" t="str">
        <f t="shared" si="11"/>
        <v/>
      </c>
      <c r="H149" s="498" t="str">
        <f>IF(OR(D149="",E149="",F149=""),"",IF(AND(G149&gt;0,G149&lt;=CapFinanciera1),[1]Puntajes!$D$12,IF(AND(G149&gt;CapFinanciera1,G149&lt;=CapFinanciera2),[1]Puntajes!$D$13,IF(AND(G149&gt;CapFinanciera2,G149&lt;=CapFinanciera3),[1]Puntajes!$D$14,IF(AND(G149&gt;CapFinanciera3,G149&lt;=CapFinanciera4),[1]Puntajes!$D$15,IF(G149&gt;CapFinanciera4,[1]Puntajes!$D$16,0))))))</f>
        <v/>
      </c>
    </row>
    <row r="150" spans="3:8" ht="13.8">
      <c r="C150" s="558"/>
      <c r="D150" s="514" t="str">
        <f>IF(ISERROR(VLOOKUP(C150,'[1]Cap Financiera y Organizacional'!$A$12:$X$62743,2,0)),"",VLOOKUP(C150,'[1]Cap Financiera y Organizacional'!$A$12:$X$3603,2,0))</f>
        <v/>
      </c>
      <c r="E150" s="497" t="str">
        <f>IF(OR(C150="",D150=""),"",IF(ISERROR(VLOOKUP(D150,'[1]Cap Financiera y Organizacional'!$B$13:$X$62743,3,0)),"",VLOOKUP(D150,'[1]Cap Financiera y Organizacional'!$B$13:$X$62743,3,0)))</f>
        <v/>
      </c>
      <c r="F150" s="497" t="str">
        <f>IF(OR(C150="",D150=""),"",IF(ISERROR(VLOOKUP(D150,'[1]Cap Financiera y Organizacional'!$B$13:$X$62743,5,0)),"",VLOOKUP(D150,'[1]Cap Financiera y Organizacional'!$B$13:$X$62743,5,0)))</f>
        <v/>
      </c>
      <c r="G150" s="520" t="str">
        <f t="shared" si="11"/>
        <v/>
      </c>
      <c r="H150" s="498" t="str">
        <f>IF(OR(D150="",E150="",F150=""),"",IF(AND(G150&gt;0,G150&lt;=CapFinanciera1),[1]Puntajes!$D$12,IF(AND(G150&gt;CapFinanciera1,G150&lt;=CapFinanciera2),[1]Puntajes!$D$13,IF(AND(G150&gt;CapFinanciera2,G150&lt;=CapFinanciera3),[1]Puntajes!$D$14,IF(AND(G150&gt;CapFinanciera3,G150&lt;=CapFinanciera4),[1]Puntajes!$D$15,IF(G150&gt;CapFinanciera4,[1]Puntajes!$D$16,0))))))</f>
        <v/>
      </c>
    </row>
    <row r="151" spans="3:8" ht="14.4" thickBot="1">
      <c r="C151" s="560"/>
      <c r="D151" s="561" t="str">
        <f>IF(ISERROR(VLOOKUP(C151,'[1]Cap Financiera y Organizacional'!$A$12:$X$62743,2,0)),"",VLOOKUP(C151,'[1]Cap Financiera y Organizacional'!$A$12:$X$3603,2,0))</f>
        <v/>
      </c>
      <c r="E151" s="501" t="str">
        <f>IF(OR(C151="",D151=""),"",IF(ISERROR(VLOOKUP(D151,'[1]Cap Financiera y Organizacional'!$B$13:$X$62743,3,0)),"",VLOOKUP(D151,'[1]Cap Financiera y Organizacional'!$B$13:$X$62743,3,0)))</f>
        <v/>
      </c>
      <c r="F151" s="501" t="str">
        <f>IF(OR(C151="",D151=""),"",IF(ISERROR(VLOOKUP(D151,'[1]Cap Financiera y Organizacional'!$B$13:$X$62743,5,0)),"",VLOOKUP(D151,'[1]Cap Financiera y Organizacional'!$B$13:$X$62743,5,0)))</f>
        <v/>
      </c>
      <c r="G151" s="524" t="str">
        <f t="shared" si="11"/>
        <v/>
      </c>
      <c r="H151" s="502" t="str">
        <f>IF(OR(D151="",E151="",F151=""),"",IF(AND(G151&gt;0,G151&lt;=CapFinanciera1),[1]Puntajes!$D$12,IF(AND(G151&gt;CapFinanciera1,G151&lt;=CapFinanciera2),[1]Puntajes!$D$13,IF(AND(G151&gt;CapFinanciera2,G151&lt;=CapFinanciera3),[1]Puntajes!$D$14,IF(AND(G151&gt;CapFinanciera3,G151&lt;=CapFinanciera4),[1]Puntajes!$D$15,IF(G151&gt;CapFinanciera4,[1]Puntajes!$D$16,0))))))</f>
        <v/>
      </c>
    </row>
    <row r="152" spans="3:8" ht="13.8">
      <c r="C152" s="562"/>
      <c r="D152" s="484" t="str">
        <f>IF(ISERROR(VLOOKUP(C152,'[1]Cap Financiera y Organizacional'!$A$12:$X$62743,2,0)),"",VLOOKUP(C152,'[1]Cap Financiera y Organizacional'!$A$12:$X$3603,2,0))</f>
        <v/>
      </c>
      <c r="E152" s="563"/>
      <c r="F152" s="497"/>
      <c r="G152" s="520"/>
      <c r="H152" s="498"/>
    </row>
    <row r="153" spans="3:8" ht="13.8">
      <c r="C153" s="558"/>
      <c r="D153" s="514" t="str">
        <f>IF(ISERROR(VLOOKUP(C153,'[1]Cap Financiera y Organizacional'!$A$12:$X$62743,2,0)),"",VLOOKUP(C153,'[1]Cap Financiera y Organizacional'!$A$12:$X$3603,2,0))</f>
        <v/>
      </c>
      <c r="E153" s="559" t="str">
        <f>IF(OR(C153="",D153=""),"",IF(ISERROR(VLOOKUP(D153,'[1]Cap Financiera y Organizacional'!$B$13:$X$62743,3,0)),"",VLOOKUP(D153,'[1]Cap Financiera y Organizacional'!$B$13:$X$62743,3,0)))</f>
        <v/>
      </c>
      <c r="F153" s="497" t="str">
        <f>IF(OR(C153="",D153=""),"",IF(ISERROR(VLOOKUP(D153,'[1]Cap Financiera y Organizacional'!$B$13:$X$62743,5,0)),"",VLOOKUP(D153,'[1]Cap Financiera y Organizacional'!$B$13:$X$62743,5,0)))</f>
        <v/>
      </c>
      <c r="G153" s="520" t="str">
        <f t="shared" ref="G153:G162" si="12">IF(OR(D153="",E153="",F153=""),"",IF(OR(E153=0,F153=0),0,E153/F153))</f>
        <v/>
      </c>
      <c r="H153" s="498" t="str">
        <f>IF(OR(D153="",E153="",F153=""),"",IF(AND(G153&gt;0,G153&lt;=CapFinanciera1),[1]Puntajes!$D$12,IF(AND(G153&gt;CapFinanciera1,G153&lt;=CapFinanciera2),[1]Puntajes!$D$13,IF(AND(G153&gt;CapFinanciera2,G153&lt;=CapFinanciera3),[1]Puntajes!$D$14,IF(AND(G153&gt;CapFinanciera3,G153&lt;=CapFinanciera4),[1]Puntajes!$D$15,IF(G153&gt;CapFinanciera4,[1]Puntajes!$D$16,0))))))</f>
        <v/>
      </c>
    </row>
    <row r="154" spans="3:8" ht="13.8">
      <c r="C154" s="558"/>
      <c r="D154" s="514" t="str">
        <f>IF(ISERROR(VLOOKUP(C154,'[1]Cap Financiera y Organizacional'!$A$12:$X$62743,2,0)),"",VLOOKUP(C154,'[1]Cap Financiera y Organizacional'!$A$12:$X$3603,2,0))</f>
        <v/>
      </c>
      <c r="E154" s="559" t="str">
        <f>IF(OR(C154="",D154=""),"",IF(ISERROR(VLOOKUP(D154,'[1]Cap Financiera y Organizacional'!$B$13:$X$62743,3,0)),"",VLOOKUP(D154,'[1]Cap Financiera y Organizacional'!$B$13:$X$62743,3,0)))</f>
        <v/>
      </c>
      <c r="F154" s="497" t="str">
        <f>IF(OR(C154="",D154=""),"",IF(ISERROR(VLOOKUP(D154,'[1]Cap Financiera y Organizacional'!$B$13:$X$62743,5,0)),"",VLOOKUP(D154,'[1]Cap Financiera y Organizacional'!$B$13:$X$62743,5,0)))</f>
        <v/>
      </c>
      <c r="G154" s="520" t="str">
        <f t="shared" si="12"/>
        <v/>
      </c>
      <c r="H154" s="498" t="str">
        <f>IF(OR(D154="",E154="",F154=""),"",IF(AND(G154&gt;0,G154&lt;=CapFinanciera1),[1]Puntajes!$D$12,IF(AND(G154&gt;CapFinanciera1,G154&lt;=CapFinanciera2),[1]Puntajes!$D$13,IF(AND(G154&gt;CapFinanciera2,G154&lt;=CapFinanciera3),[1]Puntajes!$D$14,IF(AND(G154&gt;CapFinanciera3,G154&lt;=CapFinanciera4),[1]Puntajes!$D$15,IF(G154&gt;CapFinanciera4,[1]Puntajes!$D$16,0))))))</f>
        <v/>
      </c>
    </row>
    <row r="155" spans="3:8" ht="13.8">
      <c r="C155" s="558"/>
      <c r="D155" s="514" t="str">
        <f>IF(ISERROR(VLOOKUP(C155,'[1]Cap Financiera y Organizacional'!$A$12:$X$62743,2,0)),"",VLOOKUP(C155,'[1]Cap Financiera y Organizacional'!$A$12:$X$3603,2,0))</f>
        <v/>
      </c>
      <c r="E155" s="559" t="str">
        <f>IF(OR(C155="",D155=""),"",IF(ISERROR(VLOOKUP(D155,'[1]Cap Financiera y Organizacional'!$B$13:$X$62743,3,0)),"",VLOOKUP(D155,'[1]Cap Financiera y Organizacional'!$B$13:$X$62743,3,0)))</f>
        <v/>
      </c>
      <c r="F155" s="497" t="str">
        <f>IF(OR(C155="",D155=""),"",IF(ISERROR(VLOOKUP(D155,'[1]Cap Financiera y Organizacional'!$B$13:$X$62743,5,0)),"",VLOOKUP(D155,'[1]Cap Financiera y Organizacional'!$B$13:$X$62743,5,0)))</f>
        <v/>
      </c>
      <c r="G155" s="520" t="str">
        <f t="shared" si="12"/>
        <v/>
      </c>
      <c r="H155" s="498" t="str">
        <f>IF(OR(D155="",E155="",F155=""),"",IF(AND(G155&gt;0,G155&lt;=CapFinanciera1),[1]Puntajes!$D$12,IF(AND(G155&gt;CapFinanciera1,G155&lt;=CapFinanciera2),[1]Puntajes!$D$13,IF(AND(G155&gt;CapFinanciera2,G155&lt;=CapFinanciera3),[1]Puntajes!$D$14,IF(AND(G155&gt;CapFinanciera3,G155&lt;=CapFinanciera4),[1]Puntajes!$D$15,IF(G155&gt;CapFinanciera4,[1]Puntajes!$D$16,0))))))</f>
        <v/>
      </c>
    </row>
    <row r="156" spans="3:8" ht="13.8">
      <c r="C156" s="558"/>
      <c r="D156" s="514" t="str">
        <f>IF(ISERROR(VLOOKUP(C156,'[1]Cap Financiera y Organizacional'!$A$12:$X$62743,2,0)),"",VLOOKUP(C156,'[1]Cap Financiera y Organizacional'!$A$12:$X$3603,2,0))</f>
        <v/>
      </c>
      <c r="E156" s="497" t="str">
        <f>IF(OR(C156="",D156=""),"",IF(ISERROR(VLOOKUP(D156,'[1]Cap Financiera y Organizacional'!$B$13:$X$62743,3,0)),"",VLOOKUP(D156,'[1]Cap Financiera y Organizacional'!$B$13:$X$62743,3,0)))</f>
        <v/>
      </c>
      <c r="F156" s="497" t="str">
        <f>IF(OR(C156="",D156=""),"",IF(ISERROR(VLOOKUP(D156,'[1]Cap Financiera y Organizacional'!$B$13:$X$62743,5,0)),"",VLOOKUP(D156,'[1]Cap Financiera y Organizacional'!$B$13:$X$62743,5,0)))</f>
        <v/>
      </c>
      <c r="G156" s="520" t="str">
        <f t="shared" si="12"/>
        <v/>
      </c>
      <c r="H156" s="498" t="str">
        <f>IF(OR(D156="",E156="",F156=""),"",IF(AND(G156&gt;0,G156&lt;=CapFinanciera1),[1]Puntajes!$D$12,IF(AND(G156&gt;CapFinanciera1,G156&lt;=CapFinanciera2),[1]Puntajes!$D$13,IF(AND(G156&gt;CapFinanciera2,G156&lt;=CapFinanciera3),[1]Puntajes!$D$14,IF(AND(G156&gt;CapFinanciera3,G156&lt;=CapFinanciera4),[1]Puntajes!$D$15,IF(G156&gt;CapFinanciera4,[1]Puntajes!$D$16,0))))))</f>
        <v/>
      </c>
    </row>
    <row r="157" spans="3:8" ht="13.8">
      <c r="C157" s="558"/>
      <c r="D157" s="514" t="str">
        <f>IF(ISERROR(VLOOKUP(C157,'[1]Cap Financiera y Organizacional'!$A$12:$X$62743,2,0)),"",VLOOKUP(C157,'[1]Cap Financiera y Organizacional'!$A$12:$X$3603,2,0))</f>
        <v/>
      </c>
      <c r="E157" s="497" t="str">
        <f>IF(OR(C157="",D157=""),"",IF(ISERROR(VLOOKUP(D157,'[1]Cap Financiera y Organizacional'!$B$13:$X$62743,3,0)),"",VLOOKUP(D157,'[1]Cap Financiera y Organizacional'!$B$13:$X$62743,3,0)))</f>
        <v/>
      </c>
      <c r="F157" s="497" t="str">
        <f>IF(OR(C157="",D157=""),"",IF(ISERROR(VLOOKUP(D157,'[1]Cap Financiera y Organizacional'!$B$13:$X$62743,5,0)),"",VLOOKUP(D157,'[1]Cap Financiera y Organizacional'!$B$13:$X$62743,5,0)))</f>
        <v/>
      </c>
      <c r="G157" s="520" t="str">
        <f t="shared" si="12"/>
        <v/>
      </c>
      <c r="H157" s="498" t="str">
        <f>IF(OR(D157="",E157="",F157=""),"",IF(AND(G157&gt;0,G157&lt;=CapFinanciera1),[1]Puntajes!$D$12,IF(AND(G157&gt;CapFinanciera1,G157&lt;=CapFinanciera2),[1]Puntajes!$D$13,IF(AND(G157&gt;CapFinanciera2,G157&lt;=CapFinanciera3),[1]Puntajes!$D$14,IF(AND(G157&gt;CapFinanciera3,G157&lt;=CapFinanciera4),[1]Puntajes!$D$15,IF(G157&gt;CapFinanciera4,[1]Puntajes!$D$16,0))))))</f>
        <v/>
      </c>
    </row>
    <row r="158" spans="3:8" ht="13.8">
      <c r="C158" s="558"/>
      <c r="D158" s="514" t="str">
        <f>IF(ISERROR(VLOOKUP(C158,'[1]Cap Financiera y Organizacional'!$A$12:$X$62743,2,0)),"",VLOOKUP(C158,'[1]Cap Financiera y Organizacional'!$A$12:$X$3603,2,0))</f>
        <v/>
      </c>
      <c r="E158" s="497" t="str">
        <f>IF(OR(C158="",D158=""),"",IF(ISERROR(VLOOKUP(D158,'[1]Cap Financiera y Organizacional'!$B$13:$X$62743,3,0)),"",VLOOKUP(D158,'[1]Cap Financiera y Organizacional'!$B$13:$X$62743,3,0)))</f>
        <v/>
      </c>
      <c r="F158" s="497" t="str">
        <f>IF(OR(C158="",D158=""),"",IF(ISERROR(VLOOKUP(D158,'[1]Cap Financiera y Organizacional'!$B$13:$X$62743,5,0)),"",VLOOKUP(D158,'[1]Cap Financiera y Organizacional'!$B$13:$X$62743,5,0)))</f>
        <v/>
      </c>
      <c r="G158" s="520" t="str">
        <f t="shared" si="12"/>
        <v/>
      </c>
      <c r="H158" s="498" t="str">
        <f>IF(OR(D158="",E158="",F158=""),"",IF(AND(G158&gt;0,G158&lt;=CapFinanciera1),[1]Puntajes!$D$12,IF(AND(G158&gt;CapFinanciera1,G158&lt;=CapFinanciera2),[1]Puntajes!$D$13,IF(AND(G158&gt;CapFinanciera2,G158&lt;=CapFinanciera3),[1]Puntajes!$D$14,IF(AND(G158&gt;CapFinanciera3,G158&lt;=CapFinanciera4),[1]Puntajes!$D$15,IF(G158&gt;CapFinanciera4,[1]Puntajes!$D$16,0))))))</f>
        <v/>
      </c>
    </row>
    <row r="159" spans="3:8" ht="13.8">
      <c r="C159" s="558"/>
      <c r="D159" s="514" t="str">
        <f>IF(ISERROR(VLOOKUP(C159,'[1]Cap Financiera y Organizacional'!$A$12:$X$62743,2,0)),"",VLOOKUP(C159,'[1]Cap Financiera y Organizacional'!$A$12:$X$3603,2,0))</f>
        <v/>
      </c>
      <c r="E159" s="497" t="str">
        <f>IF(OR(C159="",D159=""),"",IF(ISERROR(VLOOKUP(D159,'[1]Cap Financiera y Organizacional'!$B$13:$X$62743,3,0)),"",VLOOKUP(D159,'[1]Cap Financiera y Organizacional'!$B$13:$X$62743,3,0)))</f>
        <v/>
      </c>
      <c r="F159" s="497" t="str">
        <f>IF(OR(C159="",D159=""),"",IF(ISERROR(VLOOKUP(D159,'[1]Cap Financiera y Organizacional'!$B$13:$X$62743,5,0)),"",VLOOKUP(D159,'[1]Cap Financiera y Organizacional'!$B$13:$X$62743,5,0)))</f>
        <v/>
      </c>
      <c r="G159" s="520" t="str">
        <f t="shared" si="12"/>
        <v/>
      </c>
      <c r="H159" s="498" t="str">
        <f>IF(OR(D159="",E159="",F159=""),"",IF(AND(G159&gt;0,G159&lt;=CapFinanciera1),[1]Puntajes!$D$12,IF(AND(G159&gt;CapFinanciera1,G159&lt;=CapFinanciera2),[1]Puntajes!$D$13,IF(AND(G159&gt;CapFinanciera2,G159&lt;=CapFinanciera3),[1]Puntajes!$D$14,IF(AND(G159&gt;CapFinanciera3,G159&lt;=CapFinanciera4),[1]Puntajes!$D$15,IF(G159&gt;CapFinanciera4,[1]Puntajes!$D$16,0))))))</f>
        <v/>
      </c>
    </row>
    <row r="160" spans="3:8" ht="13.8">
      <c r="C160" s="558"/>
      <c r="D160" s="514" t="str">
        <f>IF(ISERROR(VLOOKUP(C160,'[1]Cap Financiera y Organizacional'!$A$12:$X$62743,2,0)),"",VLOOKUP(C160,'[1]Cap Financiera y Organizacional'!$A$12:$X$3603,2,0))</f>
        <v/>
      </c>
      <c r="E160" s="497" t="str">
        <f>IF(OR(C160="",D160=""),"",IF(ISERROR(VLOOKUP(D160,'[1]Cap Financiera y Organizacional'!$B$13:$X$62743,3,0)),"",VLOOKUP(D160,'[1]Cap Financiera y Organizacional'!$B$13:$X$62743,3,0)))</f>
        <v/>
      </c>
      <c r="F160" s="497" t="str">
        <f>IF(OR(C160="",D160=""),"",IF(ISERROR(VLOOKUP(D160,'[1]Cap Financiera y Organizacional'!$B$13:$X$62743,5,0)),"",VLOOKUP(D160,'[1]Cap Financiera y Organizacional'!$B$13:$X$62743,5,0)))</f>
        <v/>
      </c>
      <c r="G160" s="520" t="str">
        <f t="shared" si="12"/>
        <v/>
      </c>
      <c r="H160" s="498" t="str">
        <f>IF(OR(D160="",E160="",F160=""),"",IF(AND(G160&gt;0,G160&lt;=CapFinanciera1),[1]Puntajes!$D$12,IF(AND(G160&gt;CapFinanciera1,G160&lt;=CapFinanciera2),[1]Puntajes!$D$13,IF(AND(G160&gt;CapFinanciera2,G160&lt;=CapFinanciera3),[1]Puntajes!$D$14,IF(AND(G160&gt;CapFinanciera3,G160&lt;=CapFinanciera4),[1]Puntajes!$D$15,IF(G160&gt;CapFinanciera4,[1]Puntajes!$D$16,0))))))</f>
        <v/>
      </c>
    </row>
    <row r="161" spans="3:8" ht="13.8">
      <c r="C161" s="558"/>
      <c r="D161" s="514" t="str">
        <f>IF(ISERROR(VLOOKUP(C161,'[1]Cap Financiera y Organizacional'!$A$12:$X$62743,2,0)),"",VLOOKUP(C161,'[1]Cap Financiera y Organizacional'!$A$12:$X$3603,2,0))</f>
        <v/>
      </c>
      <c r="E161" s="497" t="str">
        <f>IF(OR(C161="",D161=""),"",IF(ISERROR(VLOOKUP(D161,'[1]Cap Financiera y Organizacional'!$B$13:$X$62743,3,0)),"",VLOOKUP(D161,'[1]Cap Financiera y Organizacional'!$B$13:$X$62743,3,0)))</f>
        <v/>
      </c>
      <c r="F161" s="497" t="str">
        <f>IF(OR(C161="",D161=""),"",IF(ISERROR(VLOOKUP(D161,'[1]Cap Financiera y Organizacional'!$B$13:$X$62743,5,0)),"",VLOOKUP(D161,'[1]Cap Financiera y Organizacional'!$B$13:$X$62743,5,0)))</f>
        <v/>
      </c>
      <c r="G161" s="520" t="str">
        <f t="shared" si="12"/>
        <v/>
      </c>
      <c r="H161" s="498" t="str">
        <f>IF(OR(D161="",E161="",F161=""),"",IF(AND(G161&gt;0,G161&lt;=CapFinanciera1),[1]Puntajes!$D$12,IF(AND(G161&gt;CapFinanciera1,G161&lt;=CapFinanciera2),[1]Puntajes!$D$13,IF(AND(G161&gt;CapFinanciera2,G161&lt;=CapFinanciera3),[1]Puntajes!$D$14,IF(AND(G161&gt;CapFinanciera3,G161&lt;=CapFinanciera4),[1]Puntajes!$D$15,IF(G161&gt;CapFinanciera4,[1]Puntajes!$D$16,0))))))</f>
        <v/>
      </c>
    </row>
    <row r="162" spans="3:8" ht="14.4" thickBot="1">
      <c r="C162" s="560"/>
      <c r="D162" s="561" t="str">
        <f>IF(ISERROR(VLOOKUP(C162,'[1]Cap Financiera y Organizacional'!$A$12:$X$62743,2,0)),"",VLOOKUP(C162,'[1]Cap Financiera y Organizacional'!$A$12:$X$3603,2,0))</f>
        <v/>
      </c>
      <c r="E162" s="501" t="str">
        <f>IF(OR(C162="",D162=""),"",IF(ISERROR(VLOOKUP(D162,'[1]Cap Financiera y Organizacional'!$B$13:$X$62743,3,0)),"",VLOOKUP(D162,'[1]Cap Financiera y Organizacional'!$B$13:$X$62743,3,0)))</f>
        <v/>
      </c>
      <c r="F162" s="501" t="str">
        <f>IF(OR(C162="",D162=""),"",IF(ISERROR(VLOOKUP(D162,'[1]Cap Financiera y Organizacional'!$B$13:$X$62743,5,0)),"",VLOOKUP(D162,'[1]Cap Financiera y Organizacional'!$B$13:$X$62743,5,0)))</f>
        <v/>
      </c>
      <c r="G162" s="524" t="str">
        <f t="shared" si="12"/>
        <v/>
      </c>
      <c r="H162" s="502" t="str">
        <f>IF(OR(D162="",E162="",F162=""),"",IF(AND(G162&gt;0,G162&lt;=CapFinanciera1),[1]Puntajes!$D$12,IF(AND(G162&gt;CapFinanciera1,G162&lt;=CapFinanciera2),[1]Puntajes!$D$13,IF(AND(G162&gt;CapFinanciera2,G162&lt;=CapFinanciera3),[1]Puntajes!$D$14,IF(AND(G162&gt;CapFinanciera3,G162&lt;=CapFinanciera4),[1]Puntajes!$D$15,IF(G162&gt;CapFinanciera4,[1]Puntajes!$D$16,0))))))</f>
        <v/>
      </c>
    </row>
    <row r="163" spans="3:8" ht="13.8">
      <c r="C163" s="562"/>
      <c r="D163" s="484" t="str">
        <f>IF(ISERROR(VLOOKUP(C163,'[1]Cap Financiera y Organizacional'!$A$12:$X$62743,2,0)),"",VLOOKUP(C163,'[1]Cap Financiera y Organizacional'!$A$12:$X$3603,2,0))</f>
        <v/>
      </c>
      <c r="E163" s="563"/>
      <c r="F163" s="497"/>
      <c r="G163" s="520"/>
      <c r="H163" s="498"/>
    </row>
    <row r="164" spans="3:8" ht="13.8">
      <c r="C164" s="558"/>
      <c r="D164" s="514" t="str">
        <f>IF(ISERROR(VLOOKUP(C164,'[1]Cap Financiera y Organizacional'!$A$12:$X$62743,2,0)),"",VLOOKUP(C164,'[1]Cap Financiera y Organizacional'!$A$12:$X$3603,2,0))</f>
        <v/>
      </c>
      <c r="E164" s="559" t="str">
        <f>IF(OR(C164="",D164=""),"",IF(ISERROR(VLOOKUP(D164,'[1]Cap Financiera y Organizacional'!$B$13:$X$62743,3,0)),"",VLOOKUP(D164,'[1]Cap Financiera y Organizacional'!$B$13:$X$62743,3,0)))</f>
        <v/>
      </c>
      <c r="F164" s="497" t="str">
        <f>IF(OR(C164="",D164=""),"",IF(ISERROR(VLOOKUP(D164,'[1]Cap Financiera y Organizacional'!$B$13:$X$62743,5,0)),"",VLOOKUP(D164,'[1]Cap Financiera y Organizacional'!$B$13:$X$62743,5,0)))</f>
        <v/>
      </c>
      <c r="G164" s="520" t="str">
        <f t="shared" ref="G164:G173" si="13">IF(OR(D164="",E164="",F164=""),"",IF(OR(E164=0,F164=0),0,E164/F164))</f>
        <v/>
      </c>
      <c r="H164" s="498" t="str">
        <f>IF(OR(D164="",E164="",F164=""),"",IF(AND(G164&gt;0,G164&lt;=CapFinanciera1),[1]Puntajes!$D$12,IF(AND(G164&gt;CapFinanciera1,G164&lt;=CapFinanciera2),[1]Puntajes!$D$13,IF(AND(G164&gt;CapFinanciera2,G164&lt;=CapFinanciera3),[1]Puntajes!$D$14,IF(AND(G164&gt;CapFinanciera3,G164&lt;=CapFinanciera4),[1]Puntajes!$D$15,IF(G164&gt;CapFinanciera4,[1]Puntajes!$D$16,0))))))</f>
        <v/>
      </c>
    </row>
    <row r="165" spans="3:8" ht="13.8">
      <c r="C165" s="558"/>
      <c r="D165" s="514" t="str">
        <f>IF(ISERROR(VLOOKUP(C165,'[1]Cap Financiera y Organizacional'!$A$12:$X$62743,2,0)),"",VLOOKUP(C165,'[1]Cap Financiera y Organizacional'!$A$12:$X$3603,2,0))</f>
        <v/>
      </c>
      <c r="E165" s="559" t="str">
        <f>IF(OR(C165="",D165=""),"",IF(ISERROR(VLOOKUP(D165,'[1]Cap Financiera y Organizacional'!$B$13:$X$62743,3,0)),"",VLOOKUP(D165,'[1]Cap Financiera y Organizacional'!$B$13:$X$62743,3,0)))</f>
        <v/>
      </c>
      <c r="F165" s="497" t="str">
        <f>IF(OR(C165="",D165=""),"",IF(ISERROR(VLOOKUP(D165,'[1]Cap Financiera y Organizacional'!$B$13:$X$62743,5,0)),"",VLOOKUP(D165,'[1]Cap Financiera y Organizacional'!$B$13:$X$62743,5,0)))</f>
        <v/>
      </c>
      <c r="G165" s="520" t="str">
        <f t="shared" si="13"/>
        <v/>
      </c>
      <c r="H165" s="498" t="str">
        <f>IF(OR(D165="",E165="",F165=""),"",IF(AND(G165&gt;0,G165&lt;=CapFinanciera1),[1]Puntajes!$D$12,IF(AND(G165&gt;CapFinanciera1,G165&lt;=CapFinanciera2),[1]Puntajes!$D$13,IF(AND(G165&gt;CapFinanciera2,G165&lt;=CapFinanciera3),[1]Puntajes!$D$14,IF(AND(G165&gt;CapFinanciera3,G165&lt;=CapFinanciera4),[1]Puntajes!$D$15,IF(G165&gt;CapFinanciera4,[1]Puntajes!$D$16,0))))))</f>
        <v/>
      </c>
    </row>
    <row r="166" spans="3:8" ht="13.8">
      <c r="C166" s="558"/>
      <c r="D166" s="514" t="str">
        <f>IF(ISERROR(VLOOKUP(C166,'[1]Cap Financiera y Organizacional'!$A$12:$X$62743,2,0)),"",VLOOKUP(C166,'[1]Cap Financiera y Organizacional'!$A$12:$X$3603,2,0))</f>
        <v/>
      </c>
      <c r="E166" s="559" t="str">
        <f>IF(OR(C166="",D166=""),"",IF(ISERROR(VLOOKUP(D166,'[1]Cap Financiera y Organizacional'!$B$13:$X$62743,3,0)),"",VLOOKUP(D166,'[1]Cap Financiera y Organizacional'!$B$13:$X$62743,3,0)))</f>
        <v/>
      </c>
      <c r="F166" s="497" t="str">
        <f>IF(OR(C166="",D166=""),"",IF(ISERROR(VLOOKUP(D166,'[1]Cap Financiera y Organizacional'!$B$13:$X$62743,5,0)),"",VLOOKUP(D166,'[1]Cap Financiera y Organizacional'!$B$13:$X$62743,5,0)))</f>
        <v/>
      </c>
      <c r="G166" s="520" t="str">
        <f t="shared" si="13"/>
        <v/>
      </c>
      <c r="H166" s="498" t="str">
        <f>IF(OR(D166="",E166="",F166=""),"",IF(AND(G166&gt;0,G166&lt;=CapFinanciera1),[1]Puntajes!$D$12,IF(AND(G166&gt;CapFinanciera1,G166&lt;=CapFinanciera2),[1]Puntajes!$D$13,IF(AND(G166&gt;CapFinanciera2,G166&lt;=CapFinanciera3),[1]Puntajes!$D$14,IF(AND(G166&gt;CapFinanciera3,G166&lt;=CapFinanciera4),[1]Puntajes!$D$15,IF(G166&gt;CapFinanciera4,[1]Puntajes!$D$16,0))))))</f>
        <v/>
      </c>
    </row>
    <row r="167" spans="3:8" ht="13.8">
      <c r="C167" s="558"/>
      <c r="D167" s="514" t="str">
        <f>IF(ISERROR(VLOOKUP(C167,'[1]Cap Financiera y Organizacional'!$A$12:$X$62743,2,0)),"",VLOOKUP(C167,'[1]Cap Financiera y Organizacional'!$A$12:$X$3603,2,0))</f>
        <v/>
      </c>
      <c r="E167" s="497" t="str">
        <f>IF(OR(C167="",D167=""),"",IF(ISERROR(VLOOKUP(D167,'[1]Cap Financiera y Organizacional'!$B$13:$X$62743,3,0)),"",VLOOKUP(D167,'[1]Cap Financiera y Organizacional'!$B$13:$X$62743,3,0)))</f>
        <v/>
      </c>
      <c r="F167" s="497" t="str">
        <f>IF(OR(C167="",D167=""),"",IF(ISERROR(VLOOKUP(D167,'[1]Cap Financiera y Organizacional'!$B$13:$X$62743,5,0)),"",VLOOKUP(D167,'[1]Cap Financiera y Organizacional'!$B$13:$X$62743,5,0)))</f>
        <v/>
      </c>
      <c r="G167" s="520" t="str">
        <f t="shared" si="13"/>
        <v/>
      </c>
      <c r="H167" s="498" t="str">
        <f>IF(OR(D167="",E167="",F167=""),"",IF(AND(G167&gt;0,G167&lt;=CapFinanciera1),[1]Puntajes!$D$12,IF(AND(G167&gt;CapFinanciera1,G167&lt;=CapFinanciera2),[1]Puntajes!$D$13,IF(AND(G167&gt;CapFinanciera2,G167&lt;=CapFinanciera3),[1]Puntajes!$D$14,IF(AND(G167&gt;CapFinanciera3,G167&lt;=CapFinanciera4),[1]Puntajes!$D$15,IF(G167&gt;CapFinanciera4,[1]Puntajes!$D$16,0))))))</f>
        <v/>
      </c>
    </row>
    <row r="168" spans="3:8" ht="13.8">
      <c r="C168" s="558"/>
      <c r="D168" s="514" t="str">
        <f>IF(ISERROR(VLOOKUP(C168,'[1]Cap Financiera y Organizacional'!$A$12:$X$62743,2,0)),"",VLOOKUP(C168,'[1]Cap Financiera y Organizacional'!$A$12:$X$3603,2,0))</f>
        <v/>
      </c>
      <c r="E168" s="497" t="str">
        <f>IF(OR(C168="",D168=""),"",IF(ISERROR(VLOOKUP(D168,'[1]Cap Financiera y Organizacional'!$B$13:$X$62743,3,0)),"",VLOOKUP(D168,'[1]Cap Financiera y Organizacional'!$B$13:$X$62743,3,0)))</f>
        <v/>
      </c>
      <c r="F168" s="497" t="str">
        <f>IF(OR(C168="",D168=""),"",IF(ISERROR(VLOOKUP(D168,'[1]Cap Financiera y Organizacional'!$B$13:$X$62743,5,0)),"",VLOOKUP(D168,'[1]Cap Financiera y Organizacional'!$B$13:$X$62743,5,0)))</f>
        <v/>
      </c>
      <c r="G168" s="520" t="str">
        <f t="shared" si="13"/>
        <v/>
      </c>
      <c r="H168" s="498" t="str">
        <f>IF(OR(D168="",E168="",F168=""),"",IF(AND(G168&gt;0,G168&lt;=CapFinanciera1),[1]Puntajes!$D$12,IF(AND(G168&gt;CapFinanciera1,G168&lt;=CapFinanciera2),[1]Puntajes!$D$13,IF(AND(G168&gt;CapFinanciera2,G168&lt;=CapFinanciera3),[1]Puntajes!$D$14,IF(AND(G168&gt;CapFinanciera3,G168&lt;=CapFinanciera4),[1]Puntajes!$D$15,IF(G168&gt;CapFinanciera4,[1]Puntajes!$D$16,0))))))</f>
        <v/>
      </c>
    </row>
    <row r="169" spans="3:8" ht="13.8">
      <c r="C169" s="558"/>
      <c r="D169" s="514" t="str">
        <f>IF(ISERROR(VLOOKUP(C169,'[1]Cap Financiera y Organizacional'!$A$12:$X$62743,2,0)),"",VLOOKUP(C169,'[1]Cap Financiera y Organizacional'!$A$12:$X$3603,2,0))</f>
        <v/>
      </c>
      <c r="E169" s="497" t="str">
        <f>IF(OR(C169="",D169=""),"",IF(ISERROR(VLOOKUP(D169,'[1]Cap Financiera y Organizacional'!$B$13:$X$62743,3,0)),"",VLOOKUP(D169,'[1]Cap Financiera y Organizacional'!$B$13:$X$62743,3,0)))</f>
        <v/>
      </c>
      <c r="F169" s="497" t="str">
        <f>IF(OR(C169="",D169=""),"",IF(ISERROR(VLOOKUP(D169,'[1]Cap Financiera y Organizacional'!$B$13:$X$62743,5,0)),"",VLOOKUP(D169,'[1]Cap Financiera y Organizacional'!$B$13:$X$62743,5,0)))</f>
        <v/>
      </c>
      <c r="G169" s="520" t="str">
        <f t="shared" si="13"/>
        <v/>
      </c>
      <c r="H169" s="498" t="str">
        <f>IF(OR(D169="",E169="",F169=""),"",IF(AND(G169&gt;0,G169&lt;=CapFinanciera1),[1]Puntajes!$D$12,IF(AND(G169&gt;CapFinanciera1,G169&lt;=CapFinanciera2),[1]Puntajes!$D$13,IF(AND(G169&gt;CapFinanciera2,G169&lt;=CapFinanciera3),[1]Puntajes!$D$14,IF(AND(G169&gt;CapFinanciera3,G169&lt;=CapFinanciera4),[1]Puntajes!$D$15,IF(G169&gt;CapFinanciera4,[1]Puntajes!$D$16,0))))))</f>
        <v/>
      </c>
    </row>
    <row r="170" spans="3:8" ht="13.8">
      <c r="C170" s="558"/>
      <c r="D170" s="514" t="str">
        <f>IF(ISERROR(VLOOKUP(C170,'[1]Cap Financiera y Organizacional'!$A$12:$X$62743,2,0)),"",VLOOKUP(C170,'[1]Cap Financiera y Organizacional'!$A$12:$X$3603,2,0))</f>
        <v/>
      </c>
      <c r="E170" s="497" t="str">
        <f>IF(OR(C170="",D170=""),"",IF(ISERROR(VLOOKUP(D170,'[1]Cap Financiera y Organizacional'!$B$13:$X$62743,3,0)),"",VLOOKUP(D170,'[1]Cap Financiera y Organizacional'!$B$13:$X$62743,3,0)))</f>
        <v/>
      </c>
      <c r="F170" s="497" t="str">
        <f>IF(OR(C170="",D170=""),"",IF(ISERROR(VLOOKUP(D170,'[1]Cap Financiera y Organizacional'!$B$13:$X$62743,5,0)),"",VLOOKUP(D170,'[1]Cap Financiera y Organizacional'!$B$13:$X$62743,5,0)))</f>
        <v/>
      </c>
      <c r="G170" s="520" t="str">
        <f t="shared" si="13"/>
        <v/>
      </c>
      <c r="H170" s="498" t="str">
        <f>IF(OR(D170="",E170="",F170=""),"",IF(AND(G170&gt;0,G170&lt;=CapFinanciera1),[1]Puntajes!$D$12,IF(AND(G170&gt;CapFinanciera1,G170&lt;=CapFinanciera2),[1]Puntajes!$D$13,IF(AND(G170&gt;CapFinanciera2,G170&lt;=CapFinanciera3),[1]Puntajes!$D$14,IF(AND(G170&gt;CapFinanciera3,G170&lt;=CapFinanciera4),[1]Puntajes!$D$15,IF(G170&gt;CapFinanciera4,[1]Puntajes!$D$16,0))))))</f>
        <v/>
      </c>
    </row>
    <row r="171" spans="3:8" ht="13.8">
      <c r="C171" s="558"/>
      <c r="D171" s="514" t="str">
        <f>IF(ISERROR(VLOOKUP(C171,'[1]Cap Financiera y Organizacional'!$A$12:$X$62743,2,0)),"",VLOOKUP(C171,'[1]Cap Financiera y Organizacional'!$A$12:$X$3603,2,0))</f>
        <v/>
      </c>
      <c r="E171" s="497" t="str">
        <f>IF(OR(C171="",D171=""),"",IF(ISERROR(VLOOKUP(D171,'[1]Cap Financiera y Organizacional'!$B$13:$X$62743,3,0)),"",VLOOKUP(D171,'[1]Cap Financiera y Organizacional'!$B$13:$X$62743,3,0)))</f>
        <v/>
      </c>
      <c r="F171" s="497" t="str">
        <f>IF(OR(C171="",D171=""),"",IF(ISERROR(VLOOKUP(D171,'[1]Cap Financiera y Organizacional'!$B$13:$X$62743,5,0)),"",VLOOKUP(D171,'[1]Cap Financiera y Organizacional'!$B$13:$X$62743,5,0)))</f>
        <v/>
      </c>
      <c r="G171" s="520" t="str">
        <f t="shared" si="13"/>
        <v/>
      </c>
      <c r="H171" s="498" t="str">
        <f>IF(OR(D171="",E171="",F171=""),"",IF(AND(G171&gt;0,G171&lt;=CapFinanciera1),[1]Puntajes!$D$12,IF(AND(G171&gt;CapFinanciera1,G171&lt;=CapFinanciera2),[1]Puntajes!$D$13,IF(AND(G171&gt;CapFinanciera2,G171&lt;=CapFinanciera3),[1]Puntajes!$D$14,IF(AND(G171&gt;CapFinanciera3,G171&lt;=CapFinanciera4),[1]Puntajes!$D$15,IF(G171&gt;CapFinanciera4,[1]Puntajes!$D$16,0))))))</f>
        <v/>
      </c>
    </row>
    <row r="172" spans="3:8" ht="13.8">
      <c r="C172" s="558"/>
      <c r="D172" s="514" t="str">
        <f>IF(ISERROR(VLOOKUP(C172,'[1]Cap Financiera y Organizacional'!$A$12:$X$62743,2,0)),"",VLOOKUP(C172,'[1]Cap Financiera y Organizacional'!$A$12:$X$3603,2,0))</f>
        <v/>
      </c>
      <c r="E172" s="497" t="str">
        <f>IF(OR(C172="",D172=""),"",IF(ISERROR(VLOOKUP(D172,'[1]Cap Financiera y Organizacional'!$B$13:$X$62743,3,0)),"",VLOOKUP(D172,'[1]Cap Financiera y Organizacional'!$B$13:$X$62743,3,0)))</f>
        <v/>
      </c>
      <c r="F172" s="497" t="str">
        <f>IF(OR(C172="",D172=""),"",IF(ISERROR(VLOOKUP(D172,'[1]Cap Financiera y Organizacional'!$B$13:$X$62743,5,0)),"",VLOOKUP(D172,'[1]Cap Financiera y Organizacional'!$B$13:$X$62743,5,0)))</f>
        <v/>
      </c>
      <c r="G172" s="520" t="str">
        <f t="shared" si="13"/>
        <v/>
      </c>
      <c r="H172" s="498" t="str">
        <f>IF(OR(D172="",E172="",F172=""),"",IF(AND(G172&gt;0,G172&lt;=CapFinanciera1),[1]Puntajes!$D$12,IF(AND(G172&gt;CapFinanciera1,G172&lt;=CapFinanciera2),[1]Puntajes!$D$13,IF(AND(G172&gt;CapFinanciera2,G172&lt;=CapFinanciera3),[1]Puntajes!$D$14,IF(AND(G172&gt;CapFinanciera3,G172&lt;=CapFinanciera4),[1]Puntajes!$D$15,IF(G172&gt;CapFinanciera4,[1]Puntajes!$D$16,0))))))</f>
        <v/>
      </c>
    </row>
    <row r="173" spans="3:8" ht="14.4" thickBot="1">
      <c r="C173" s="560"/>
      <c r="D173" s="561" t="str">
        <f>IF(ISERROR(VLOOKUP(C173,'[1]Cap Financiera y Organizacional'!$A$12:$X$62743,2,0)),"",VLOOKUP(C173,'[1]Cap Financiera y Organizacional'!$A$12:$X$3603,2,0))</f>
        <v/>
      </c>
      <c r="E173" s="501" t="str">
        <f>IF(OR(C173="",D173=""),"",IF(ISERROR(VLOOKUP(D173,'[1]Cap Financiera y Organizacional'!$B$13:$X$62743,3,0)),"",VLOOKUP(D173,'[1]Cap Financiera y Organizacional'!$B$13:$X$62743,3,0)))</f>
        <v/>
      </c>
      <c r="F173" s="501" t="str">
        <f>IF(OR(C173="",D173=""),"",IF(ISERROR(VLOOKUP(D173,'[1]Cap Financiera y Organizacional'!$B$13:$X$62743,5,0)),"",VLOOKUP(D173,'[1]Cap Financiera y Organizacional'!$B$13:$X$62743,5,0)))</f>
        <v/>
      </c>
      <c r="G173" s="524" t="str">
        <f t="shared" si="13"/>
        <v/>
      </c>
      <c r="H173" s="502" t="str">
        <f>IF(OR(D173="",E173="",F173=""),"",IF(AND(G173&gt;0,G173&lt;=CapFinanciera1),[1]Puntajes!$D$12,IF(AND(G173&gt;CapFinanciera1,G173&lt;=CapFinanciera2),[1]Puntajes!$D$13,IF(AND(G173&gt;CapFinanciera2,G173&lt;=CapFinanciera3),[1]Puntajes!$D$14,IF(AND(G173&gt;CapFinanciera3,G173&lt;=CapFinanciera4),[1]Puntajes!$D$15,IF(G173&gt;CapFinanciera4,[1]Puntajes!$D$16,0))))))</f>
        <v/>
      </c>
    </row>
    <row r="174" spans="3:8" ht="13.8">
      <c r="C174" s="562"/>
      <c r="D174" s="484" t="str">
        <f>IF(ISERROR(VLOOKUP(C174,'[1]Cap Financiera y Organizacional'!$A$12:$X$62743,2,0)),"",VLOOKUP(C174,'[1]Cap Financiera y Organizacional'!$A$12:$X$3603,2,0))</f>
        <v/>
      </c>
      <c r="E174" s="563"/>
      <c r="F174" s="497"/>
      <c r="G174" s="520"/>
      <c r="H174" s="498"/>
    </row>
    <row r="175" spans="3:8" ht="13.8">
      <c r="C175" s="558"/>
      <c r="D175" s="514" t="str">
        <f>IF(ISERROR(VLOOKUP(C175,'[1]Cap Financiera y Organizacional'!$A$12:$X$62743,2,0)),"",VLOOKUP(C175,'[1]Cap Financiera y Organizacional'!$A$12:$X$3603,2,0))</f>
        <v/>
      </c>
      <c r="E175" s="559" t="str">
        <f>IF(OR(C175="",D175=""),"",IF(ISERROR(VLOOKUP(D175,'[1]Cap Financiera y Organizacional'!$B$13:$X$62743,3,0)),"",VLOOKUP(D175,'[1]Cap Financiera y Organizacional'!$B$13:$X$62743,3,0)))</f>
        <v/>
      </c>
      <c r="F175" s="497" t="str">
        <f>IF(OR(C175="",D175=""),"",IF(ISERROR(VLOOKUP(D175,'[1]Cap Financiera y Organizacional'!$B$13:$X$62743,5,0)),"",VLOOKUP(D175,'[1]Cap Financiera y Organizacional'!$B$13:$X$62743,5,0)))</f>
        <v/>
      </c>
      <c r="G175" s="520" t="str">
        <f t="shared" ref="G175:G184" si="14">IF(OR(D175="",E175="",F175=""),"",IF(OR(E175=0,F175=0),0,E175/F175))</f>
        <v/>
      </c>
      <c r="H175" s="498" t="str">
        <f>IF(OR(D175="",E175="",F175=""),"",IF(AND(G175&gt;0,G175&lt;=CapFinanciera1),[1]Puntajes!$D$12,IF(AND(G175&gt;CapFinanciera1,G175&lt;=CapFinanciera2),[1]Puntajes!$D$13,IF(AND(G175&gt;CapFinanciera2,G175&lt;=CapFinanciera3),[1]Puntajes!$D$14,IF(AND(G175&gt;CapFinanciera3,G175&lt;=CapFinanciera4),[1]Puntajes!$D$15,IF(G175&gt;CapFinanciera4,[1]Puntajes!$D$16,0))))))</f>
        <v/>
      </c>
    </row>
    <row r="176" spans="3:8" ht="13.8">
      <c r="C176" s="558"/>
      <c r="D176" s="514" t="str">
        <f>IF(ISERROR(VLOOKUP(C176,'[1]Cap Financiera y Organizacional'!$A$12:$X$62743,2,0)),"",VLOOKUP(C176,'[1]Cap Financiera y Organizacional'!$A$12:$X$3603,2,0))</f>
        <v/>
      </c>
      <c r="E176" s="559" t="str">
        <f>IF(OR(C176="",D176=""),"",IF(ISERROR(VLOOKUP(D176,'[1]Cap Financiera y Organizacional'!$B$13:$X$62743,3,0)),"",VLOOKUP(D176,'[1]Cap Financiera y Organizacional'!$B$13:$X$62743,3,0)))</f>
        <v/>
      </c>
      <c r="F176" s="497" t="str">
        <f>IF(OR(C176="",D176=""),"",IF(ISERROR(VLOOKUP(D176,'[1]Cap Financiera y Organizacional'!$B$13:$X$62743,5,0)),"",VLOOKUP(D176,'[1]Cap Financiera y Organizacional'!$B$13:$X$62743,5,0)))</f>
        <v/>
      </c>
      <c r="G176" s="520" t="str">
        <f t="shared" si="14"/>
        <v/>
      </c>
      <c r="H176" s="498" t="str">
        <f>IF(OR(D176="",E176="",F176=""),"",IF(AND(G176&gt;0,G176&lt;=CapFinanciera1),[1]Puntajes!$D$12,IF(AND(G176&gt;CapFinanciera1,G176&lt;=CapFinanciera2),[1]Puntajes!$D$13,IF(AND(G176&gt;CapFinanciera2,G176&lt;=CapFinanciera3),[1]Puntajes!$D$14,IF(AND(G176&gt;CapFinanciera3,G176&lt;=CapFinanciera4),[1]Puntajes!$D$15,IF(G176&gt;CapFinanciera4,[1]Puntajes!$D$16,0))))))</f>
        <v/>
      </c>
    </row>
    <row r="177" spans="3:8" ht="13.8">
      <c r="C177" s="558"/>
      <c r="D177" s="514" t="str">
        <f>IF(ISERROR(VLOOKUP(C177,'[1]Cap Financiera y Organizacional'!$A$12:$X$62743,2,0)),"",VLOOKUP(C177,'[1]Cap Financiera y Organizacional'!$A$12:$X$3603,2,0))</f>
        <v/>
      </c>
      <c r="E177" s="559" t="str">
        <f>IF(OR(C177="",D177=""),"",IF(ISERROR(VLOOKUP(D177,'[1]Cap Financiera y Organizacional'!$B$13:$X$62743,3,0)),"",VLOOKUP(D177,'[1]Cap Financiera y Organizacional'!$B$13:$X$62743,3,0)))</f>
        <v/>
      </c>
      <c r="F177" s="497" t="str">
        <f>IF(OR(C177="",D177=""),"",IF(ISERROR(VLOOKUP(D177,'[1]Cap Financiera y Organizacional'!$B$13:$X$62743,5,0)),"",VLOOKUP(D177,'[1]Cap Financiera y Organizacional'!$B$13:$X$62743,5,0)))</f>
        <v/>
      </c>
      <c r="G177" s="520" t="str">
        <f t="shared" si="14"/>
        <v/>
      </c>
      <c r="H177" s="498" t="str">
        <f>IF(OR(D177="",E177="",F177=""),"",IF(AND(G177&gt;0,G177&lt;=CapFinanciera1),[1]Puntajes!$D$12,IF(AND(G177&gt;CapFinanciera1,G177&lt;=CapFinanciera2),[1]Puntajes!$D$13,IF(AND(G177&gt;CapFinanciera2,G177&lt;=CapFinanciera3),[1]Puntajes!$D$14,IF(AND(G177&gt;CapFinanciera3,G177&lt;=CapFinanciera4),[1]Puntajes!$D$15,IF(G177&gt;CapFinanciera4,[1]Puntajes!$D$16,0))))))</f>
        <v/>
      </c>
    </row>
    <row r="178" spans="3:8" ht="13.8">
      <c r="C178" s="558"/>
      <c r="D178" s="514" t="str">
        <f>IF(ISERROR(VLOOKUP(C178,'[1]Cap Financiera y Organizacional'!$A$12:$X$62743,2,0)),"",VLOOKUP(C178,'[1]Cap Financiera y Organizacional'!$A$12:$X$3603,2,0))</f>
        <v/>
      </c>
      <c r="E178" s="497" t="str">
        <f>IF(OR(C178="",D178=""),"",IF(ISERROR(VLOOKUP(D178,'[1]Cap Financiera y Organizacional'!$B$13:$X$62743,3,0)),"",VLOOKUP(D178,'[1]Cap Financiera y Organizacional'!$B$13:$X$62743,3,0)))</f>
        <v/>
      </c>
      <c r="F178" s="497" t="str">
        <f>IF(OR(C178="",D178=""),"",IF(ISERROR(VLOOKUP(D178,'[1]Cap Financiera y Organizacional'!$B$13:$X$62743,5,0)),"",VLOOKUP(D178,'[1]Cap Financiera y Organizacional'!$B$13:$X$62743,5,0)))</f>
        <v/>
      </c>
      <c r="G178" s="520" t="str">
        <f t="shared" si="14"/>
        <v/>
      </c>
      <c r="H178" s="498" t="str">
        <f>IF(OR(D178="",E178="",F178=""),"",IF(AND(G178&gt;0,G178&lt;=CapFinanciera1),[1]Puntajes!$D$12,IF(AND(G178&gt;CapFinanciera1,G178&lt;=CapFinanciera2),[1]Puntajes!$D$13,IF(AND(G178&gt;CapFinanciera2,G178&lt;=CapFinanciera3),[1]Puntajes!$D$14,IF(AND(G178&gt;CapFinanciera3,G178&lt;=CapFinanciera4),[1]Puntajes!$D$15,IF(G178&gt;CapFinanciera4,[1]Puntajes!$D$16,0))))))</f>
        <v/>
      </c>
    </row>
    <row r="179" spans="3:8" ht="13.8">
      <c r="C179" s="558"/>
      <c r="D179" s="514" t="str">
        <f>IF(ISERROR(VLOOKUP(C179,'[1]Cap Financiera y Organizacional'!$A$12:$X$62743,2,0)),"",VLOOKUP(C179,'[1]Cap Financiera y Organizacional'!$A$12:$X$3603,2,0))</f>
        <v/>
      </c>
      <c r="E179" s="497" t="str">
        <f>IF(OR(C179="",D179=""),"",IF(ISERROR(VLOOKUP(D179,'[1]Cap Financiera y Organizacional'!$B$13:$X$62743,3,0)),"",VLOOKUP(D179,'[1]Cap Financiera y Organizacional'!$B$13:$X$62743,3,0)))</f>
        <v/>
      </c>
      <c r="F179" s="497" t="str">
        <f>IF(OR(C179="",D179=""),"",IF(ISERROR(VLOOKUP(D179,'[1]Cap Financiera y Organizacional'!$B$13:$X$62743,5,0)),"",VLOOKUP(D179,'[1]Cap Financiera y Organizacional'!$B$13:$X$62743,5,0)))</f>
        <v/>
      </c>
      <c r="G179" s="520" t="str">
        <f t="shared" si="14"/>
        <v/>
      </c>
      <c r="H179" s="498" t="str">
        <f>IF(OR(D179="",E179="",F179=""),"",IF(AND(G179&gt;0,G179&lt;=CapFinanciera1),[1]Puntajes!$D$12,IF(AND(G179&gt;CapFinanciera1,G179&lt;=CapFinanciera2),[1]Puntajes!$D$13,IF(AND(G179&gt;CapFinanciera2,G179&lt;=CapFinanciera3),[1]Puntajes!$D$14,IF(AND(G179&gt;CapFinanciera3,G179&lt;=CapFinanciera4),[1]Puntajes!$D$15,IF(G179&gt;CapFinanciera4,[1]Puntajes!$D$16,0))))))</f>
        <v/>
      </c>
    </row>
    <row r="180" spans="3:8" ht="13.8">
      <c r="C180" s="558"/>
      <c r="D180" s="514" t="str">
        <f>IF(ISERROR(VLOOKUP(C180,'[1]Cap Financiera y Organizacional'!$A$12:$X$62743,2,0)),"",VLOOKUP(C180,'[1]Cap Financiera y Organizacional'!$A$12:$X$3603,2,0))</f>
        <v/>
      </c>
      <c r="E180" s="497" t="str">
        <f>IF(OR(C180="",D180=""),"",IF(ISERROR(VLOOKUP(D180,'[1]Cap Financiera y Organizacional'!$B$13:$X$62743,3,0)),"",VLOOKUP(D180,'[1]Cap Financiera y Organizacional'!$B$13:$X$62743,3,0)))</f>
        <v/>
      </c>
      <c r="F180" s="497" t="str">
        <f>IF(OR(C180="",D180=""),"",IF(ISERROR(VLOOKUP(D180,'[1]Cap Financiera y Organizacional'!$B$13:$X$62743,5,0)),"",VLOOKUP(D180,'[1]Cap Financiera y Organizacional'!$B$13:$X$62743,5,0)))</f>
        <v/>
      </c>
      <c r="G180" s="520" t="str">
        <f t="shared" si="14"/>
        <v/>
      </c>
      <c r="H180" s="498" t="str">
        <f>IF(OR(D180="",E180="",F180=""),"",IF(AND(G180&gt;0,G180&lt;=CapFinanciera1),[1]Puntajes!$D$12,IF(AND(G180&gt;CapFinanciera1,G180&lt;=CapFinanciera2),[1]Puntajes!$D$13,IF(AND(G180&gt;CapFinanciera2,G180&lt;=CapFinanciera3),[1]Puntajes!$D$14,IF(AND(G180&gt;CapFinanciera3,G180&lt;=CapFinanciera4),[1]Puntajes!$D$15,IF(G180&gt;CapFinanciera4,[1]Puntajes!$D$16,0))))))</f>
        <v/>
      </c>
    </row>
    <row r="181" spans="3:8" ht="13.8">
      <c r="C181" s="558"/>
      <c r="D181" s="514" t="str">
        <f>IF(ISERROR(VLOOKUP(C181,'[1]Cap Financiera y Organizacional'!$A$12:$X$62743,2,0)),"",VLOOKUP(C181,'[1]Cap Financiera y Organizacional'!$A$12:$X$3603,2,0))</f>
        <v/>
      </c>
      <c r="E181" s="497" t="str">
        <f>IF(OR(C181="",D181=""),"",IF(ISERROR(VLOOKUP(D181,'[1]Cap Financiera y Organizacional'!$B$13:$X$62743,3,0)),"",VLOOKUP(D181,'[1]Cap Financiera y Organizacional'!$B$13:$X$62743,3,0)))</f>
        <v/>
      </c>
      <c r="F181" s="497" t="str">
        <f>IF(OR(C181="",D181=""),"",IF(ISERROR(VLOOKUP(D181,'[1]Cap Financiera y Organizacional'!$B$13:$X$62743,5,0)),"",VLOOKUP(D181,'[1]Cap Financiera y Organizacional'!$B$13:$X$62743,5,0)))</f>
        <v/>
      </c>
      <c r="G181" s="520" t="str">
        <f t="shared" si="14"/>
        <v/>
      </c>
      <c r="H181" s="498" t="str">
        <f>IF(OR(D181="",E181="",F181=""),"",IF(AND(G181&gt;0,G181&lt;=CapFinanciera1),[1]Puntajes!$D$12,IF(AND(G181&gt;CapFinanciera1,G181&lt;=CapFinanciera2),[1]Puntajes!$D$13,IF(AND(G181&gt;CapFinanciera2,G181&lt;=CapFinanciera3),[1]Puntajes!$D$14,IF(AND(G181&gt;CapFinanciera3,G181&lt;=CapFinanciera4),[1]Puntajes!$D$15,IF(G181&gt;CapFinanciera4,[1]Puntajes!$D$16,0))))))</f>
        <v/>
      </c>
    </row>
    <row r="182" spans="3:8" ht="13.8">
      <c r="C182" s="558"/>
      <c r="D182" s="514" t="str">
        <f>IF(ISERROR(VLOOKUP(C182,'[1]Cap Financiera y Organizacional'!$A$12:$X$62743,2,0)),"",VLOOKUP(C182,'[1]Cap Financiera y Organizacional'!$A$12:$X$3603,2,0))</f>
        <v/>
      </c>
      <c r="E182" s="497" t="str">
        <f>IF(OR(C182="",D182=""),"",IF(ISERROR(VLOOKUP(D182,'[1]Cap Financiera y Organizacional'!$B$13:$X$62743,3,0)),"",VLOOKUP(D182,'[1]Cap Financiera y Organizacional'!$B$13:$X$62743,3,0)))</f>
        <v/>
      </c>
      <c r="F182" s="497" t="str">
        <f>IF(OR(C182="",D182=""),"",IF(ISERROR(VLOOKUP(D182,'[1]Cap Financiera y Organizacional'!$B$13:$X$62743,5,0)),"",VLOOKUP(D182,'[1]Cap Financiera y Organizacional'!$B$13:$X$62743,5,0)))</f>
        <v/>
      </c>
      <c r="G182" s="520" t="str">
        <f t="shared" si="14"/>
        <v/>
      </c>
      <c r="H182" s="498" t="str">
        <f>IF(OR(D182="",E182="",F182=""),"",IF(AND(G182&gt;0,G182&lt;=CapFinanciera1),[1]Puntajes!$D$12,IF(AND(G182&gt;CapFinanciera1,G182&lt;=CapFinanciera2),[1]Puntajes!$D$13,IF(AND(G182&gt;CapFinanciera2,G182&lt;=CapFinanciera3),[1]Puntajes!$D$14,IF(AND(G182&gt;CapFinanciera3,G182&lt;=CapFinanciera4),[1]Puntajes!$D$15,IF(G182&gt;CapFinanciera4,[1]Puntajes!$D$16,0))))))</f>
        <v/>
      </c>
    </row>
    <row r="183" spans="3:8" ht="13.8">
      <c r="C183" s="558"/>
      <c r="D183" s="514" t="str">
        <f>IF(ISERROR(VLOOKUP(C183,'[1]Cap Financiera y Organizacional'!$A$12:$X$62743,2,0)),"",VLOOKUP(C183,'[1]Cap Financiera y Organizacional'!$A$12:$X$3603,2,0))</f>
        <v/>
      </c>
      <c r="E183" s="497" t="str">
        <f>IF(OR(C183="",D183=""),"",IF(ISERROR(VLOOKUP(D183,'[1]Cap Financiera y Organizacional'!$B$13:$X$62743,3,0)),"",VLOOKUP(D183,'[1]Cap Financiera y Organizacional'!$B$13:$X$62743,3,0)))</f>
        <v/>
      </c>
      <c r="F183" s="497" t="str">
        <f>IF(OR(C183="",D183=""),"",IF(ISERROR(VLOOKUP(D183,'[1]Cap Financiera y Organizacional'!$B$13:$X$62743,5,0)),"",VLOOKUP(D183,'[1]Cap Financiera y Organizacional'!$B$13:$X$62743,5,0)))</f>
        <v/>
      </c>
      <c r="G183" s="520" t="str">
        <f t="shared" si="14"/>
        <v/>
      </c>
      <c r="H183" s="498" t="str">
        <f>IF(OR(D183="",E183="",F183=""),"",IF(AND(G183&gt;0,G183&lt;=CapFinanciera1),[1]Puntajes!$D$12,IF(AND(G183&gt;CapFinanciera1,G183&lt;=CapFinanciera2),[1]Puntajes!$D$13,IF(AND(G183&gt;CapFinanciera2,G183&lt;=CapFinanciera3),[1]Puntajes!$D$14,IF(AND(G183&gt;CapFinanciera3,G183&lt;=CapFinanciera4),[1]Puntajes!$D$15,IF(G183&gt;CapFinanciera4,[1]Puntajes!$D$16,0))))))</f>
        <v/>
      </c>
    </row>
    <row r="184" spans="3:8" ht="14.4" thickBot="1">
      <c r="C184" s="560"/>
      <c r="D184" s="561" t="str">
        <f>IF(ISERROR(VLOOKUP(C184,'[1]Cap Financiera y Organizacional'!$A$12:$X$62743,2,0)),"",VLOOKUP(C184,'[1]Cap Financiera y Organizacional'!$A$12:$X$3603,2,0))</f>
        <v/>
      </c>
      <c r="E184" s="501" t="str">
        <f>IF(OR(C184="",D184=""),"",IF(ISERROR(VLOOKUP(D184,'[1]Cap Financiera y Organizacional'!$B$13:$X$62743,3,0)),"",VLOOKUP(D184,'[1]Cap Financiera y Organizacional'!$B$13:$X$62743,3,0)))</f>
        <v/>
      </c>
      <c r="F184" s="501" t="str">
        <f>IF(OR(C184="",D184=""),"",IF(ISERROR(VLOOKUP(D184,'[1]Cap Financiera y Organizacional'!$B$13:$X$62743,5,0)),"",VLOOKUP(D184,'[1]Cap Financiera y Organizacional'!$B$13:$X$62743,5,0)))</f>
        <v/>
      </c>
      <c r="G184" s="524" t="str">
        <f t="shared" si="14"/>
        <v/>
      </c>
      <c r="H184" s="502" t="str">
        <f>IF(OR(D184="",E184="",F184=""),"",IF(AND(G184&gt;0,G184&lt;=CapFinanciera1),[1]Puntajes!$D$12,IF(AND(G184&gt;CapFinanciera1,G184&lt;=CapFinanciera2),[1]Puntajes!$D$13,IF(AND(G184&gt;CapFinanciera2,G184&lt;=CapFinanciera3),[1]Puntajes!$D$14,IF(AND(G184&gt;CapFinanciera3,G184&lt;=CapFinanciera4),[1]Puntajes!$D$15,IF(G184&gt;CapFinanciera4,[1]Puntajes!$D$16,0))))))</f>
        <v/>
      </c>
    </row>
    <row r="185" spans="3:8" ht="13.8">
      <c r="C185" s="562"/>
      <c r="D185" s="484" t="str">
        <f>IF(ISERROR(VLOOKUP(C185,'[1]Cap Financiera y Organizacional'!$A$12:$X$62743,2,0)),"",VLOOKUP(C185,'[1]Cap Financiera y Organizacional'!$A$12:$X$3603,2,0))</f>
        <v/>
      </c>
      <c r="E185" s="563"/>
      <c r="F185" s="497"/>
      <c r="G185" s="520"/>
      <c r="H185" s="498"/>
    </row>
    <row r="186" spans="3:8" ht="13.8">
      <c r="C186" s="558"/>
      <c r="D186" s="514" t="str">
        <f>IF(ISERROR(VLOOKUP(C186,'[1]Cap Financiera y Organizacional'!$A$12:$X$62743,2,0)),"",VLOOKUP(C186,'[1]Cap Financiera y Organizacional'!$A$12:$X$3603,2,0))</f>
        <v/>
      </c>
      <c r="E186" s="559" t="str">
        <f>IF(OR(C186="",D186=""),"",IF(ISERROR(VLOOKUP(D186,'[1]Cap Financiera y Organizacional'!$B$13:$X$62743,3,0)),"",VLOOKUP(D186,'[1]Cap Financiera y Organizacional'!$B$13:$X$62743,3,0)))</f>
        <v/>
      </c>
      <c r="F186" s="497" t="str">
        <f>IF(OR(C186="",D186=""),"",IF(ISERROR(VLOOKUP(D186,'[1]Cap Financiera y Organizacional'!$B$13:$X$62743,5,0)),"",VLOOKUP(D186,'[1]Cap Financiera y Organizacional'!$B$13:$X$62743,5,0)))</f>
        <v/>
      </c>
      <c r="G186" s="520" t="str">
        <f t="shared" ref="G186:G195" si="15">IF(OR(D186="",E186="",F186=""),"",IF(OR(E186=0,F186=0),0,E186/F186))</f>
        <v/>
      </c>
      <c r="H186" s="498" t="str">
        <f>IF(OR(D186="",E186="",F186=""),"",IF(AND(G186&gt;0,G186&lt;=CapFinanciera1),[1]Puntajes!$D$12,IF(AND(G186&gt;CapFinanciera1,G186&lt;=CapFinanciera2),[1]Puntajes!$D$13,IF(AND(G186&gt;CapFinanciera2,G186&lt;=CapFinanciera3),[1]Puntajes!$D$14,IF(AND(G186&gt;CapFinanciera3,G186&lt;=CapFinanciera4),[1]Puntajes!$D$15,IF(G186&gt;CapFinanciera4,[1]Puntajes!$D$16,0))))))</f>
        <v/>
      </c>
    </row>
    <row r="187" spans="3:8" ht="13.8">
      <c r="C187" s="558"/>
      <c r="D187" s="514" t="str">
        <f>IF(ISERROR(VLOOKUP(C187,'[1]Cap Financiera y Organizacional'!$A$12:$X$62743,2,0)),"",VLOOKUP(C187,'[1]Cap Financiera y Organizacional'!$A$12:$X$3603,2,0))</f>
        <v/>
      </c>
      <c r="E187" s="559" t="str">
        <f>IF(OR(C187="",D187=""),"",IF(ISERROR(VLOOKUP(D187,'[1]Cap Financiera y Organizacional'!$B$13:$X$62743,3,0)),"",VLOOKUP(D187,'[1]Cap Financiera y Organizacional'!$B$13:$X$62743,3,0)))</f>
        <v/>
      </c>
      <c r="F187" s="497" t="str">
        <f>IF(OR(C187="",D187=""),"",IF(ISERROR(VLOOKUP(D187,'[1]Cap Financiera y Organizacional'!$B$13:$X$62743,5,0)),"",VLOOKUP(D187,'[1]Cap Financiera y Organizacional'!$B$13:$X$62743,5,0)))</f>
        <v/>
      </c>
      <c r="G187" s="520" t="str">
        <f t="shared" si="15"/>
        <v/>
      </c>
      <c r="H187" s="498" t="str">
        <f>IF(OR(D187="",E187="",F187=""),"",IF(AND(G187&gt;0,G187&lt;=CapFinanciera1),[1]Puntajes!$D$12,IF(AND(G187&gt;CapFinanciera1,G187&lt;=CapFinanciera2),[1]Puntajes!$D$13,IF(AND(G187&gt;CapFinanciera2,G187&lt;=CapFinanciera3),[1]Puntajes!$D$14,IF(AND(G187&gt;CapFinanciera3,G187&lt;=CapFinanciera4),[1]Puntajes!$D$15,IF(G187&gt;CapFinanciera4,[1]Puntajes!$D$16,0))))))</f>
        <v/>
      </c>
    </row>
    <row r="188" spans="3:8" ht="13.8">
      <c r="C188" s="558"/>
      <c r="D188" s="514" t="str">
        <f>IF(ISERROR(VLOOKUP(C188,'[1]Cap Financiera y Organizacional'!$A$12:$X$62743,2,0)),"",VLOOKUP(C188,'[1]Cap Financiera y Organizacional'!$A$12:$X$3603,2,0))</f>
        <v/>
      </c>
      <c r="E188" s="559" t="str">
        <f>IF(OR(C188="",D188=""),"",IF(ISERROR(VLOOKUP(D188,'[1]Cap Financiera y Organizacional'!$B$13:$X$62743,3,0)),"",VLOOKUP(D188,'[1]Cap Financiera y Organizacional'!$B$13:$X$62743,3,0)))</f>
        <v/>
      </c>
      <c r="F188" s="497" t="str">
        <f>IF(OR(C188="",D188=""),"",IF(ISERROR(VLOOKUP(D188,'[1]Cap Financiera y Organizacional'!$B$13:$X$62743,5,0)),"",VLOOKUP(D188,'[1]Cap Financiera y Organizacional'!$B$13:$X$62743,5,0)))</f>
        <v/>
      </c>
      <c r="G188" s="520" t="str">
        <f t="shared" si="15"/>
        <v/>
      </c>
      <c r="H188" s="498" t="str">
        <f>IF(OR(D188="",E188="",F188=""),"",IF(AND(G188&gt;0,G188&lt;=CapFinanciera1),[1]Puntajes!$D$12,IF(AND(G188&gt;CapFinanciera1,G188&lt;=CapFinanciera2),[1]Puntajes!$D$13,IF(AND(G188&gt;CapFinanciera2,G188&lt;=CapFinanciera3),[1]Puntajes!$D$14,IF(AND(G188&gt;CapFinanciera3,G188&lt;=CapFinanciera4),[1]Puntajes!$D$15,IF(G188&gt;CapFinanciera4,[1]Puntajes!$D$16,0))))))</f>
        <v/>
      </c>
    </row>
    <row r="189" spans="3:8" ht="13.8">
      <c r="C189" s="558"/>
      <c r="D189" s="514" t="str">
        <f>IF(ISERROR(VLOOKUP(C189,'[1]Cap Financiera y Organizacional'!$A$12:$X$62743,2,0)),"",VLOOKUP(C189,'[1]Cap Financiera y Organizacional'!$A$12:$X$3603,2,0))</f>
        <v/>
      </c>
      <c r="E189" s="497" t="str">
        <f>IF(OR(C189="",D189=""),"",IF(ISERROR(VLOOKUP(D189,'[1]Cap Financiera y Organizacional'!$B$13:$X$62743,3,0)),"",VLOOKUP(D189,'[1]Cap Financiera y Organizacional'!$B$13:$X$62743,3,0)))</f>
        <v/>
      </c>
      <c r="F189" s="497" t="str">
        <f>IF(OR(C189="",D189=""),"",IF(ISERROR(VLOOKUP(D189,'[1]Cap Financiera y Organizacional'!$B$13:$X$62743,5,0)),"",VLOOKUP(D189,'[1]Cap Financiera y Organizacional'!$B$13:$X$62743,5,0)))</f>
        <v/>
      </c>
      <c r="G189" s="520" t="str">
        <f t="shared" si="15"/>
        <v/>
      </c>
      <c r="H189" s="498" t="str">
        <f>IF(OR(D189="",E189="",F189=""),"",IF(AND(G189&gt;0,G189&lt;=CapFinanciera1),[1]Puntajes!$D$12,IF(AND(G189&gt;CapFinanciera1,G189&lt;=CapFinanciera2),[1]Puntajes!$D$13,IF(AND(G189&gt;CapFinanciera2,G189&lt;=CapFinanciera3),[1]Puntajes!$D$14,IF(AND(G189&gt;CapFinanciera3,G189&lt;=CapFinanciera4),[1]Puntajes!$D$15,IF(G189&gt;CapFinanciera4,[1]Puntajes!$D$16,0))))))</f>
        <v/>
      </c>
    </row>
    <row r="190" spans="3:8" ht="13.8">
      <c r="C190" s="558"/>
      <c r="D190" s="514" t="str">
        <f>IF(ISERROR(VLOOKUP(C190,'[1]Cap Financiera y Organizacional'!$A$12:$X$62743,2,0)),"",VLOOKUP(C190,'[1]Cap Financiera y Organizacional'!$A$12:$X$3603,2,0))</f>
        <v/>
      </c>
      <c r="E190" s="497" t="str">
        <f>IF(OR(C190="",D190=""),"",IF(ISERROR(VLOOKUP(D190,'[1]Cap Financiera y Organizacional'!$B$13:$X$62743,3,0)),"",VLOOKUP(D190,'[1]Cap Financiera y Organizacional'!$B$13:$X$62743,3,0)))</f>
        <v/>
      </c>
      <c r="F190" s="497" t="str">
        <f>IF(OR(C190="",D190=""),"",IF(ISERROR(VLOOKUP(D190,'[1]Cap Financiera y Organizacional'!$B$13:$X$62743,5,0)),"",VLOOKUP(D190,'[1]Cap Financiera y Organizacional'!$B$13:$X$62743,5,0)))</f>
        <v/>
      </c>
      <c r="G190" s="520" t="str">
        <f t="shared" si="15"/>
        <v/>
      </c>
      <c r="H190" s="498" t="str">
        <f>IF(OR(D190="",E190="",F190=""),"",IF(AND(G190&gt;0,G190&lt;=CapFinanciera1),[1]Puntajes!$D$12,IF(AND(G190&gt;CapFinanciera1,G190&lt;=CapFinanciera2),[1]Puntajes!$D$13,IF(AND(G190&gt;CapFinanciera2,G190&lt;=CapFinanciera3),[1]Puntajes!$D$14,IF(AND(G190&gt;CapFinanciera3,G190&lt;=CapFinanciera4),[1]Puntajes!$D$15,IF(G190&gt;CapFinanciera4,[1]Puntajes!$D$16,0))))))</f>
        <v/>
      </c>
    </row>
    <row r="191" spans="3:8" ht="13.8">
      <c r="C191" s="558"/>
      <c r="D191" s="514" t="str">
        <f>IF(ISERROR(VLOOKUP(C191,'[1]Cap Financiera y Organizacional'!$A$12:$X$62743,2,0)),"",VLOOKUP(C191,'[1]Cap Financiera y Organizacional'!$A$12:$X$3603,2,0))</f>
        <v/>
      </c>
      <c r="E191" s="497" t="str">
        <f>IF(OR(C191="",D191=""),"",IF(ISERROR(VLOOKUP(D191,'[1]Cap Financiera y Organizacional'!$B$13:$X$62743,3,0)),"",VLOOKUP(D191,'[1]Cap Financiera y Organizacional'!$B$13:$X$62743,3,0)))</f>
        <v/>
      </c>
      <c r="F191" s="497" t="str">
        <f>IF(OR(C191="",D191=""),"",IF(ISERROR(VLOOKUP(D191,'[1]Cap Financiera y Organizacional'!$B$13:$X$62743,5,0)),"",VLOOKUP(D191,'[1]Cap Financiera y Organizacional'!$B$13:$X$62743,5,0)))</f>
        <v/>
      </c>
      <c r="G191" s="520" t="str">
        <f t="shared" si="15"/>
        <v/>
      </c>
      <c r="H191" s="498" t="str">
        <f>IF(OR(D191="",E191="",F191=""),"",IF(AND(G191&gt;0,G191&lt;=CapFinanciera1),[1]Puntajes!$D$12,IF(AND(G191&gt;CapFinanciera1,G191&lt;=CapFinanciera2),[1]Puntajes!$D$13,IF(AND(G191&gt;CapFinanciera2,G191&lt;=CapFinanciera3),[1]Puntajes!$D$14,IF(AND(G191&gt;CapFinanciera3,G191&lt;=CapFinanciera4),[1]Puntajes!$D$15,IF(G191&gt;CapFinanciera4,[1]Puntajes!$D$16,0))))))</f>
        <v/>
      </c>
    </row>
    <row r="192" spans="3:8" ht="13.8">
      <c r="C192" s="558"/>
      <c r="D192" s="514" t="str">
        <f>IF(ISERROR(VLOOKUP(C192,'[1]Cap Financiera y Organizacional'!$A$12:$X$62743,2,0)),"",VLOOKUP(C192,'[1]Cap Financiera y Organizacional'!$A$12:$X$3603,2,0))</f>
        <v/>
      </c>
      <c r="E192" s="497" t="str">
        <f>IF(OR(C192="",D192=""),"",IF(ISERROR(VLOOKUP(D192,'[1]Cap Financiera y Organizacional'!$B$13:$X$62743,3,0)),"",VLOOKUP(D192,'[1]Cap Financiera y Organizacional'!$B$13:$X$62743,3,0)))</f>
        <v/>
      </c>
      <c r="F192" s="497" t="str">
        <f>IF(OR(C192="",D192=""),"",IF(ISERROR(VLOOKUP(D192,'[1]Cap Financiera y Organizacional'!$B$13:$X$62743,5,0)),"",VLOOKUP(D192,'[1]Cap Financiera y Organizacional'!$B$13:$X$62743,5,0)))</f>
        <v/>
      </c>
      <c r="G192" s="520" t="str">
        <f t="shared" si="15"/>
        <v/>
      </c>
      <c r="H192" s="498" t="str">
        <f>IF(OR(D192="",E192="",F192=""),"",IF(AND(G192&gt;0,G192&lt;=CapFinanciera1),[1]Puntajes!$D$12,IF(AND(G192&gt;CapFinanciera1,G192&lt;=CapFinanciera2),[1]Puntajes!$D$13,IF(AND(G192&gt;CapFinanciera2,G192&lt;=CapFinanciera3),[1]Puntajes!$D$14,IF(AND(G192&gt;CapFinanciera3,G192&lt;=CapFinanciera4),[1]Puntajes!$D$15,IF(G192&gt;CapFinanciera4,[1]Puntajes!$D$16,0))))))</f>
        <v/>
      </c>
    </row>
    <row r="193" spans="3:8" ht="13.8">
      <c r="C193" s="558"/>
      <c r="D193" s="514" t="str">
        <f>IF(ISERROR(VLOOKUP(C193,'[1]Cap Financiera y Organizacional'!$A$12:$X$62743,2,0)),"",VLOOKUP(C193,'[1]Cap Financiera y Organizacional'!$A$12:$X$3603,2,0))</f>
        <v/>
      </c>
      <c r="E193" s="497" t="str">
        <f>IF(OR(C193="",D193=""),"",IF(ISERROR(VLOOKUP(D193,'[1]Cap Financiera y Organizacional'!$B$13:$X$62743,3,0)),"",VLOOKUP(D193,'[1]Cap Financiera y Organizacional'!$B$13:$X$62743,3,0)))</f>
        <v/>
      </c>
      <c r="F193" s="497" t="str">
        <f>IF(OR(C193="",D193=""),"",IF(ISERROR(VLOOKUP(D193,'[1]Cap Financiera y Organizacional'!$B$13:$X$62743,5,0)),"",VLOOKUP(D193,'[1]Cap Financiera y Organizacional'!$B$13:$X$62743,5,0)))</f>
        <v/>
      </c>
      <c r="G193" s="520" t="str">
        <f t="shared" si="15"/>
        <v/>
      </c>
      <c r="H193" s="498" t="str">
        <f>IF(OR(D193="",E193="",F193=""),"",IF(AND(G193&gt;0,G193&lt;=CapFinanciera1),[1]Puntajes!$D$12,IF(AND(G193&gt;CapFinanciera1,G193&lt;=CapFinanciera2),[1]Puntajes!$D$13,IF(AND(G193&gt;CapFinanciera2,G193&lt;=CapFinanciera3),[1]Puntajes!$D$14,IF(AND(G193&gt;CapFinanciera3,G193&lt;=CapFinanciera4),[1]Puntajes!$D$15,IF(G193&gt;CapFinanciera4,[1]Puntajes!$D$16,0))))))</f>
        <v/>
      </c>
    </row>
    <row r="194" spans="3:8" ht="13.8">
      <c r="C194" s="558"/>
      <c r="D194" s="514" t="str">
        <f>IF(ISERROR(VLOOKUP(C194,'[1]Cap Financiera y Organizacional'!$A$12:$X$62743,2,0)),"",VLOOKUP(C194,'[1]Cap Financiera y Organizacional'!$A$12:$X$3603,2,0))</f>
        <v/>
      </c>
      <c r="E194" s="497" t="str">
        <f>IF(OR(C194="",D194=""),"",IF(ISERROR(VLOOKUP(D194,'[1]Cap Financiera y Organizacional'!$B$13:$X$62743,3,0)),"",VLOOKUP(D194,'[1]Cap Financiera y Organizacional'!$B$13:$X$62743,3,0)))</f>
        <v/>
      </c>
      <c r="F194" s="497" t="str">
        <f>IF(OR(C194="",D194=""),"",IF(ISERROR(VLOOKUP(D194,'[1]Cap Financiera y Organizacional'!$B$13:$X$62743,5,0)),"",VLOOKUP(D194,'[1]Cap Financiera y Organizacional'!$B$13:$X$62743,5,0)))</f>
        <v/>
      </c>
      <c r="G194" s="520" t="str">
        <f t="shared" si="15"/>
        <v/>
      </c>
      <c r="H194" s="498" t="str">
        <f>IF(OR(D194="",E194="",F194=""),"",IF(AND(G194&gt;0,G194&lt;=CapFinanciera1),[1]Puntajes!$D$12,IF(AND(G194&gt;CapFinanciera1,G194&lt;=CapFinanciera2),[1]Puntajes!$D$13,IF(AND(G194&gt;CapFinanciera2,G194&lt;=CapFinanciera3),[1]Puntajes!$D$14,IF(AND(G194&gt;CapFinanciera3,G194&lt;=CapFinanciera4),[1]Puntajes!$D$15,IF(G194&gt;CapFinanciera4,[1]Puntajes!$D$16,0))))))</f>
        <v/>
      </c>
    </row>
    <row r="195" spans="3:8" ht="14.4" thickBot="1">
      <c r="C195" s="560"/>
      <c r="D195" s="561" t="str">
        <f>IF(ISERROR(VLOOKUP(C195,'[1]Cap Financiera y Organizacional'!$A$12:$X$62743,2,0)),"",VLOOKUP(C195,'[1]Cap Financiera y Organizacional'!$A$12:$X$3603,2,0))</f>
        <v/>
      </c>
      <c r="E195" s="501" t="str">
        <f>IF(OR(C195="",D195=""),"",IF(ISERROR(VLOOKUP(D195,'[1]Cap Financiera y Organizacional'!$B$13:$X$62743,3,0)),"",VLOOKUP(D195,'[1]Cap Financiera y Organizacional'!$B$13:$X$62743,3,0)))</f>
        <v/>
      </c>
      <c r="F195" s="501" t="str">
        <f>IF(OR(C195="",D195=""),"",IF(ISERROR(VLOOKUP(D195,'[1]Cap Financiera y Organizacional'!$B$13:$X$62743,5,0)),"",VLOOKUP(D195,'[1]Cap Financiera y Organizacional'!$B$13:$X$62743,5,0)))</f>
        <v/>
      </c>
      <c r="G195" s="524" t="str">
        <f t="shared" si="15"/>
        <v/>
      </c>
      <c r="H195" s="502" t="str">
        <f>IF(OR(D195="",E195="",F195=""),"",IF(AND(G195&gt;0,G195&lt;=CapFinanciera1),[1]Puntajes!$D$12,IF(AND(G195&gt;CapFinanciera1,G195&lt;=CapFinanciera2),[1]Puntajes!$D$13,IF(AND(G195&gt;CapFinanciera2,G195&lt;=CapFinanciera3),[1]Puntajes!$D$14,IF(AND(G195&gt;CapFinanciera3,G195&lt;=CapFinanciera4),[1]Puntajes!$D$15,IF(G195&gt;CapFinanciera4,[1]Puntajes!$D$16,0))))))</f>
        <v/>
      </c>
    </row>
    <row r="196" spans="3:8" ht="13.8">
      <c r="C196" s="562"/>
      <c r="D196" s="484" t="str">
        <f>IF(ISERROR(VLOOKUP(C196,'[1]Cap Financiera y Organizacional'!$A$12:$X$62743,2,0)),"",VLOOKUP(C196,'[1]Cap Financiera y Organizacional'!$A$12:$X$3603,2,0))</f>
        <v/>
      </c>
      <c r="E196" s="563"/>
      <c r="F196" s="497"/>
      <c r="G196" s="520"/>
      <c r="H196" s="498"/>
    </row>
    <row r="197" spans="3:8" ht="13.8">
      <c r="C197" s="558"/>
      <c r="D197" s="514" t="str">
        <f>IF(ISERROR(VLOOKUP(C197,'[1]Cap Financiera y Organizacional'!$A$12:$X$62743,2,0)),"",VLOOKUP(C197,'[1]Cap Financiera y Organizacional'!$A$12:$X$3603,2,0))</f>
        <v/>
      </c>
      <c r="E197" s="559" t="str">
        <f>IF(OR(C197="",D197=""),"",IF(ISERROR(VLOOKUP(D197,'[1]Cap Financiera y Organizacional'!$B$13:$X$62743,3,0)),"",VLOOKUP(D197,'[1]Cap Financiera y Organizacional'!$B$13:$X$62743,3,0)))</f>
        <v/>
      </c>
      <c r="F197" s="497" t="str">
        <f>IF(OR(C197="",D197=""),"",IF(ISERROR(VLOOKUP(D197,'[1]Cap Financiera y Organizacional'!$B$13:$X$62743,5,0)),"",VLOOKUP(D197,'[1]Cap Financiera y Organizacional'!$B$13:$X$62743,5,0)))</f>
        <v/>
      </c>
      <c r="G197" s="520" t="str">
        <f t="shared" ref="G197:G206" si="16">IF(OR(D197="",E197="",F197=""),"",IF(OR(E197=0,F197=0),0,E197/F197))</f>
        <v/>
      </c>
      <c r="H197" s="498" t="str">
        <f>IF(OR(D197="",E197="",F197=""),"",IF(AND(G197&gt;0,G197&lt;=CapFinanciera1),[1]Puntajes!$D$12,IF(AND(G197&gt;CapFinanciera1,G197&lt;=CapFinanciera2),[1]Puntajes!$D$13,IF(AND(G197&gt;CapFinanciera2,G197&lt;=CapFinanciera3),[1]Puntajes!$D$14,IF(AND(G197&gt;CapFinanciera3,G197&lt;=CapFinanciera4),[1]Puntajes!$D$15,IF(G197&gt;CapFinanciera4,[1]Puntajes!$D$16,0))))))</f>
        <v/>
      </c>
    </row>
    <row r="198" spans="3:8" ht="13.8">
      <c r="C198" s="558"/>
      <c r="D198" s="514" t="str">
        <f>IF(ISERROR(VLOOKUP(C198,'[1]Cap Financiera y Organizacional'!$A$12:$X$62743,2,0)),"",VLOOKUP(C198,'[1]Cap Financiera y Organizacional'!$A$12:$X$3603,2,0))</f>
        <v/>
      </c>
      <c r="E198" s="559" t="str">
        <f>IF(OR(C198="",D198=""),"",IF(ISERROR(VLOOKUP(D198,'[1]Cap Financiera y Organizacional'!$B$13:$X$62743,3,0)),"",VLOOKUP(D198,'[1]Cap Financiera y Organizacional'!$B$13:$X$62743,3,0)))</f>
        <v/>
      </c>
      <c r="F198" s="497" t="str">
        <f>IF(OR(C198="",D198=""),"",IF(ISERROR(VLOOKUP(D198,'[1]Cap Financiera y Organizacional'!$B$13:$X$62743,5,0)),"",VLOOKUP(D198,'[1]Cap Financiera y Organizacional'!$B$13:$X$62743,5,0)))</f>
        <v/>
      </c>
      <c r="G198" s="520" t="str">
        <f t="shared" si="16"/>
        <v/>
      </c>
      <c r="H198" s="498" t="str">
        <f>IF(OR(D198="",E198="",F198=""),"",IF(AND(G198&gt;0,G198&lt;=CapFinanciera1),[1]Puntajes!$D$12,IF(AND(G198&gt;CapFinanciera1,G198&lt;=CapFinanciera2),[1]Puntajes!$D$13,IF(AND(G198&gt;CapFinanciera2,G198&lt;=CapFinanciera3),[1]Puntajes!$D$14,IF(AND(G198&gt;CapFinanciera3,G198&lt;=CapFinanciera4),[1]Puntajes!$D$15,IF(G198&gt;CapFinanciera4,[1]Puntajes!$D$16,0))))))</f>
        <v/>
      </c>
    </row>
    <row r="199" spans="3:8" ht="13.8">
      <c r="C199" s="558"/>
      <c r="D199" s="514" t="str">
        <f>IF(ISERROR(VLOOKUP(C199,'[1]Cap Financiera y Organizacional'!$A$12:$X$62743,2,0)),"",VLOOKUP(C199,'[1]Cap Financiera y Organizacional'!$A$12:$X$3603,2,0))</f>
        <v/>
      </c>
      <c r="E199" s="559" t="str">
        <f>IF(OR(C199="",D199=""),"",IF(ISERROR(VLOOKUP(D199,'[1]Cap Financiera y Organizacional'!$B$13:$X$62743,3,0)),"",VLOOKUP(D199,'[1]Cap Financiera y Organizacional'!$B$13:$X$62743,3,0)))</f>
        <v/>
      </c>
      <c r="F199" s="497" t="str">
        <f>IF(OR(C199="",D199=""),"",IF(ISERROR(VLOOKUP(D199,'[1]Cap Financiera y Organizacional'!$B$13:$X$62743,5,0)),"",VLOOKUP(D199,'[1]Cap Financiera y Organizacional'!$B$13:$X$62743,5,0)))</f>
        <v/>
      </c>
      <c r="G199" s="520" t="str">
        <f t="shared" si="16"/>
        <v/>
      </c>
      <c r="H199" s="498" t="str">
        <f>IF(OR(D199="",E199="",F199=""),"",IF(AND(G199&gt;0,G199&lt;=CapFinanciera1),[1]Puntajes!$D$12,IF(AND(G199&gt;CapFinanciera1,G199&lt;=CapFinanciera2),[1]Puntajes!$D$13,IF(AND(G199&gt;CapFinanciera2,G199&lt;=CapFinanciera3),[1]Puntajes!$D$14,IF(AND(G199&gt;CapFinanciera3,G199&lt;=CapFinanciera4),[1]Puntajes!$D$15,IF(G199&gt;CapFinanciera4,[1]Puntajes!$D$16,0))))))</f>
        <v/>
      </c>
    </row>
    <row r="200" spans="3:8" ht="13.8">
      <c r="C200" s="558"/>
      <c r="D200" s="514" t="str">
        <f>IF(ISERROR(VLOOKUP(C200,'[1]Cap Financiera y Organizacional'!$A$12:$X$62743,2,0)),"",VLOOKUP(C200,'[1]Cap Financiera y Organizacional'!$A$12:$X$3603,2,0))</f>
        <v/>
      </c>
      <c r="E200" s="497" t="str">
        <f>IF(OR(C200="",D200=""),"",IF(ISERROR(VLOOKUP(D200,'[1]Cap Financiera y Organizacional'!$B$13:$X$62743,3,0)),"",VLOOKUP(D200,'[1]Cap Financiera y Organizacional'!$B$13:$X$62743,3,0)))</f>
        <v/>
      </c>
      <c r="F200" s="497" t="str">
        <f>IF(OR(C200="",D200=""),"",IF(ISERROR(VLOOKUP(D200,'[1]Cap Financiera y Organizacional'!$B$13:$X$62743,5,0)),"",VLOOKUP(D200,'[1]Cap Financiera y Organizacional'!$B$13:$X$62743,5,0)))</f>
        <v/>
      </c>
      <c r="G200" s="520" t="str">
        <f t="shared" si="16"/>
        <v/>
      </c>
      <c r="H200" s="498" t="str">
        <f>IF(OR(D200="",E200="",F200=""),"",IF(AND(G200&gt;0,G200&lt;=CapFinanciera1),[1]Puntajes!$D$12,IF(AND(G200&gt;CapFinanciera1,G200&lt;=CapFinanciera2),[1]Puntajes!$D$13,IF(AND(G200&gt;CapFinanciera2,G200&lt;=CapFinanciera3),[1]Puntajes!$D$14,IF(AND(G200&gt;CapFinanciera3,G200&lt;=CapFinanciera4),[1]Puntajes!$D$15,IF(G200&gt;CapFinanciera4,[1]Puntajes!$D$16,0))))))</f>
        <v/>
      </c>
    </row>
    <row r="201" spans="3:8" ht="13.8">
      <c r="C201" s="558"/>
      <c r="D201" s="514" t="str">
        <f>IF(ISERROR(VLOOKUP(C201,'[1]Cap Financiera y Organizacional'!$A$12:$X$62743,2,0)),"",VLOOKUP(C201,'[1]Cap Financiera y Organizacional'!$A$12:$X$3603,2,0))</f>
        <v/>
      </c>
      <c r="E201" s="497" t="str">
        <f>IF(OR(C201="",D201=""),"",IF(ISERROR(VLOOKUP(D201,'[1]Cap Financiera y Organizacional'!$B$13:$X$62743,3,0)),"",VLOOKUP(D201,'[1]Cap Financiera y Organizacional'!$B$13:$X$62743,3,0)))</f>
        <v/>
      </c>
      <c r="F201" s="497" t="str">
        <f>IF(OR(C201="",D201=""),"",IF(ISERROR(VLOOKUP(D201,'[1]Cap Financiera y Organizacional'!$B$13:$X$62743,5,0)),"",VLOOKUP(D201,'[1]Cap Financiera y Organizacional'!$B$13:$X$62743,5,0)))</f>
        <v/>
      </c>
      <c r="G201" s="520" t="str">
        <f t="shared" si="16"/>
        <v/>
      </c>
      <c r="H201" s="498" t="str">
        <f>IF(OR(D201="",E201="",F201=""),"",IF(AND(G201&gt;0,G201&lt;=CapFinanciera1),[1]Puntajes!$D$12,IF(AND(G201&gt;CapFinanciera1,G201&lt;=CapFinanciera2),[1]Puntajes!$D$13,IF(AND(G201&gt;CapFinanciera2,G201&lt;=CapFinanciera3),[1]Puntajes!$D$14,IF(AND(G201&gt;CapFinanciera3,G201&lt;=CapFinanciera4),[1]Puntajes!$D$15,IF(G201&gt;CapFinanciera4,[1]Puntajes!$D$16,0))))))</f>
        <v/>
      </c>
    </row>
    <row r="202" spans="3:8" ht="13.8">
      <c r="C202" s="558"/>
      <c r="D202" s="514" t="str">
        <f>IF(ISERROR(VLOOKUP(C202,'[1]Cap Financiera y Organizacional'!$A$12:$X$62743,2,0)),"",VLOOKUP(C202,'[1]Cap Financiera y Organizacional'!$A$12:$X$3603,2,0))</f>
        <v/>
      </c>
      <c r="E202" s="497" t="str">
        <f>IF(OR(C202="",D202=""),"",IF(ISERROR(VLOOKUP(D202,'[1]Cap Financiera y Organizacional'!$B$13:$X$62743,3,0)),"",VLOOKUP(D202,'[1]Cap Financiera y Organizacional'!$B$13:$X$62743,3,0)))</f>
        <v/>
      </c>
      <c r="F202" s="497" t="str">
        <f>IF(OR(C202="",D202=""),"",IF(ISERROR(VLOOKUP(D202,'[1]Cap Financiera y Organizacional'!$B$13:$X$62743,5,0)),"",VLOOKUP(D202,'[1]Cap Financiera y Organizacional'!$B$13:$X$62743,5,0)))</f>
        <v/>
      </c>
      <c r="G202" s="520" t="str">
        <f t="shared" si="16"/>
        <v/>
      </c>
      <c r="H202" s="498" t="str">
        <f>IF(OR(D202="",E202="",F202=""),"",IF(AND(G202&gt;0,G202&lt;=CapFinanciera1),[1]Puntajes!$D$12,IF(AND(G202&gt;CapFinanciera1,G202&lt;=CapFinanciera2),[1]Puntajes!$D$13,IF(AND(G202&gt;CapFinanciera2,G202&lt;=CapFinanciera3),[1]Puntajes!$D$14,IF(AND(G202&gt;CapFinanciera3,G202&lt;=CapFinanciera4),[1]Puntajes!$D$15,IF(G202&gt;CapFinanciera4,[1]Puntajes!$D$16,0))))))</f>
        <v/>
      </c>
    </row>
    <row r="203" spans="3:8" ht="13.8">
      <c r="C203" s="558"/>
      <c r="D203" s="514" t="str">
        <f>IF(ISERROR(VLOOKUP(C203,'[1]Cap Financiera y Organizacional'!$A$12:$X$62743,2,0)),"",VLOOKUP(C203,'[1]Cap Financiera y Organizacional'!$A$12:$X$3603,2,0))</f>
        <v/>
      </c>
      <c r="E203" s="497" t="str">
        <f>IF(OR(C203="",D203=""),"",IF(ISERROR(VLOOKUP(D203,'[1]Cap Financiera y Organizacional'!$B$13:$X$62743,3,0)),"",VLOOKUP(D203,'[1]Cap Financiera y Organizacional'!$B$13:$X$62743,3,0)))</f>
        <v/>
      </c>
      <c r="F203" s="497" t="str">
        <f>IF(OR(C203="",D203=""),"",IF(ISERROR(VLOOKUP(D203,'[1]Cap Financiera y Organizacional'!$B$13:$X$62743,5,0)),"",VLOOKUP(D203,'[1]Cap Financiera y Organizacional'!$B$13:$X$62743,5,0)))</f>
        <v/>
      </c>
      <c r="G203" s="520" t="str">
        <f t="shared" si="16"/>
        <v/>
      </c>
      <c r="H203" s="498" t="str">
        <f>IF(OR(D203="",E203="",F203=""),"",IF(AND(G203&gt;0,G203&lt;=CapFinanciera1),[1]Puntajes!$D$12,IF(AND(G203&gt;CapFinanciera1,G203&lt;=CapFinanciera2),[1]Puntajes!$D$13,IF(AND(G203&gt;CapFinanciera2,G203&lt;=CapFinanciera3),[1]Puntajes!$D$14,IF(AND(G203&gt;CapFinanciera3,G203&lt;=CapFinanciera4),[1]Puntajes!$D$15,IF(G203&gt;CapFinanciera4,[1]Puntajes!$D$16,0))))))</f>
        <v/>
      </c>
    </row>
    <row r="204" spans="3:8" ht="13.8">
      <c r="C204" s="558"/>
      <c r="D204" s="514" t="str">
        <f>IF(ISERROR(VLOOKUP(C204,'[1]Cap Financiera y Organizacional'!$A$12:$X$62743,2,0)),"",VLOOKUP(C204,'[1]Cap Financiera y Organizacional'!$A$12:$X$3603,2,0))</f>
        <v/>
      </c>
      <c r="E204" s="497" t="str">
        <f>IF(OR(C204="",D204=""),"",IF(ISERROR(VLOOKUP(D204,'[1]Cap Financiera y Organizacional'!$B$13:$X$62743,3,0)),"",VLOOKUP(D204,'[1]Cap Financiera y Organizacional'!$B$13:$X$62743,3,0)))</f>
        <v/>
      </c>
      <c r="F204" s="497" t="str">
        <f>IF(OR(C204="",D204=""),"",IF(ISERROR(VLOOKUP(D204,'[1]Cap Financiera y Organizacional'!$B$13:$X$62743,5,0)),"",VLOOKUP(D204,'[1]Cap Financiera y Organizacional'!$B$13:$X$62743,5,0)))</f>
        <v/>
      </c>
      <c r="G204" s="520" t="str">
        <f t="shared" si="16"/>
        <v/>
      </c>
      <c r="H204" s="498" t="str">
        <f>IF(OR(D204="",E204="",F204=""),"",IF(AND(G204&gt;0,G204&lt;=CapFinanciera1),[1]Puntajes!$D$12,IF(AND(G204&gt;CapFinanciera1,G204&lt;=CapFinanciera2),[1]Puntajes!$D$13,IF(AND(G204&gt;CapFinanciera2,G204&lt;=CapFinanciera3),[1]Puntajes!$D$14,IF(AND(G204&gt;CapFinanciera3,G204&lt;=CapFinanciera4),[1]Puntajes!$D$15,IF(G204&gt;CapFinanciera4,[1]Puntajes!$D$16,0))))))</f>
        <v/>
      </c>
    </row>
    <row r="205" spans="3:8" ht="13.8">
      <c r="C205" s="558"/>
      <c r="D205" s="514" t="str">
        <f>IF(ISERROR(VLOOKUP(C205,'[1]Cap Financiera y Organizacional'!$A$12:$X$62743,2,0)),"",VLOOKUP(C205,'[1]Cap Financiera y Organizacional'!$A$12:$X$3603,2,0))</f>
        <v/>
      </c>
      <c r="E205" s="497" t="str">
        <f>IF(OR(C205="",D205=""),"",IF(ISERROR(VLOOKUP(D205,'[1]Cap Financiera y Organizacional'!$B$13:$X$62743,3,0)),"",VLOOKUP(D205,'[1]Cap Financiera y Organizacional'!$B$13:$X$62743,3,0)))</f>
        <v/>
      </c>
      <c r="F205" s="497" t="str">
        <f>IF(OR(C205="",D205=""),"",IF(ISERROR(VLOOKUP(D205,'[1]Cap Financiera y Organizacional'!$B$13:$X$62743,5,0)),"",VLOOKUP(D205,'[1]Cap Financiera y Organizacional'!$B$13:$X$62743,5,0)))</f>
        <v/>
      </c>
      <c r="G205" s="520" t="str">
        <f t="shared" si="16"/>
        <v/>
      </c>
      <c r="H205" s="498" t="str">
        <f>IF(OR(D205="",E205="",F205=""),"",IF(AND(G205&gt;0,G205&lt;=CapFinanciera1),[1]Puntajes!$D$12,IF(AND(G205&gt;CapFinanciera1,G205&lt;=CapFinanciera2),[1]Puntajes!$D$13,IF(AND(G205&gt;CapFinanciera2,G205&lt;=CapFinanciera3),[1]Puntajes!$D$14,IF(AND(G205&gt;CapFinanciera3,G205&lt;=CapFinanciera4),[1]Puntajes!$D$15,IF(G205&gt;CapFinanciera4,[1]Puntajes!$D$16,0))))))</f>
        <v/>
      </c>
    </row>
    <row r="206" spans="3:8" ht="14.4" thickBot="1">
      <c r="C206" s="560"/>
      <c r="D206" s="561" t="str">
        <f>IF(ISERROR(VLOOKUP(C206,'[1]Cap Financiera y Organizacional'!$A$12:$X$62743,2,0)),"",VLOOKUP(C206,'[1]Cap Financiera y Organizacional'!$A$12:$X$3603,2,0))</f>
        <v/>
      </c>
      <c r="E206" s="501" t="str">
        <f>IF(OR(C206="",D206=""),"",IF(ISERROR(VLOOKUP(D206,'[1]Cap Financiera y Organizacional'!$B$13:$X$62743,3,0)),"",VLOOKUP(D206,'[1]Cap Financiera y Organizacional'!$B$13:$X$62743,3,0)))</f>
        <v/>
      </c>
      <c r="F206" s="501" t="str">
        <f>IF(OR(C206="",D206=""),"",IF(ISERROR(VLOOKUP(D206,'[1]Cap Financiera y Organizacional'!$B$13:$X$62743,5,0)),"",VLOOKUP(D206,'[1]Cap Financiera y Organizacional'!$B$13:$X$62743,5,0)))</f>
        <v/>
      </c>
      <c r="G206" s="524" t="str">
        <f t="shared" si="16"/>
        <v/>
      </c>
      <c r="H206" s="502" t="str">
        <f>IF(OR(D206="",E206="",F206=""),"",IF(AND(G206&gt;0,G206&lt;=CapFinanciera1),[1]Puntajes!$D$12,IF(AND(G206&gt;CapFinanciera1,G206&lt;=CapFinanciera2),[1]Puntajes!$D$13,IF(AND(G206&gt;CapFinanciera2,G206&lt;=CapFinanciera3),[1]Puntajes!$D$14,IF(AND(G206&gt;CapFinanciera3,G206&lt;=CapFinanciera4),[1]Puntajes!$D$15,IF(G206&gt;CapFinanciera4,[1]Puntajes!$D$16,0))))))</f>
        <v/>
      </c>
    </row>
    <row r="207" spans="3:8" ht="13.8">
      <c r="C207" s="562"/>
      <c r="D207" s="484" t="str">
        <f>IF(ISERROR(VLOOKUP(C207,'[1]Cap Financiera y Organizacional'!$A$12:$X$62743,2,0)),"",VLOOKUP(C207,'[1]Cap Financiera y Organizacional'!$A$12:$X$3603,2,0))</f>
        <v/>
      </c>
      <c r="E207" s="563"/>
      <c r="F207" s="497"/>
      <c r="G207" s="520"/>
      <c r="H207" s="498"/>
    </row>
    <row r="208" spans="3:8" ht="13.8">
      <c r="C208" s="558"/>
      <c r="D208" s="514" t="str">
        <f>IF(ISERROR(VLOOKUP(C208,'[1]Cap Financiera y Organizacional'!$A$12:$X$62743,2,0)),"",VLOOKUP(C208,'[1]Cap Financiera y Organizacional'!$A$12:$X$3603,2,0))</f>
        <v/>
      </c>
      <c r="E208" s="559" t="str">
        <f>IF(OR(C208="",D208=""),"",IF(ISERROR(VLOOKUP(D208,'[1]Cap Financiera y Organizacional'!$B$13:$X$62743,3,0)),"",VLOOKUP(D208,'[1]Cap Financiera y Organizacional'!$B$13:$X$62743,3,0)))</f>
        <v/>
      </c>
      <c r="F208" s="497" t="str">
        <f>IF(OR(C208="",D208=""),"",IF(ISERROR(VLOOKUP(D208,'[1]Cap Financiera y Organizacional'!$B$13:$X$62743,5,0)),"",VLOOKUP(D208,'[1]Cap Financiera y Organizacional'!$B$13:$X$62743,5,0)))</f>
        <v/>
      </c>
      <c r="G208" s="520" t="str">
        <f t="shared" ref="G208:G217" si="17">IF(OR(D208="",E208="",F208=""),"",IF(OR(E208=0,F208=0),0,E208/F208))</f>
        <v/>
      </c>
      <c r="H208" s="498" t="str">
        <f>IF(OR(D208="",E208="",F208=""),"",IF(AND(G208&gt;0,G208&lt;=CapFinanciera1),[1]Puntajes!$D$12,IF(AND(G208&gt;CapFinanciera1,G208&lt;=CapFinanciera2),[1]Puntajes!$D$13,IF(AND(G208&gt;CapFinanciera2,G208&lt;=CapFinanciera3),[1]Puntajes!$D$14,IF(AND(G208&gt;CapFinanciera3,G208&lt;=CapFinanciera4),[1]Puntajes!$D$15,IF(G208&gt;CapFinanciera4,[1]Puntajes!$D$16,0))))))</f>
        <v/>
      </c>
    </row>
    <row r="209" spans="3:8" ht="13.8">
      <c r="C209" s="558"/>
      <c r="D209" s="514" t="str">
        <f>IF(ISERROR(VLOOKUP(C209,'[1]Cap Financiera y Organizacional'!$A$12:$X$62743,2,0)),"",VLOOKUP(C209,'[1]Cap Financiera y Organizacional'!$A$12:$X$3603,2,0))</f>
        <v/>
      </c>
      <c r="E209" s="559" t="str">
        <f>IF(OR(C209="",D209=""),"",IF(ISERROR(VLOOKUP(D209,'[1]Cap Financiera y Organizacional'!$B$13:$X$62743,3,0)),"",VLOOKUP(D209,'[1]Cap Financiera y Organizacional'!$B$13:$X$62743,3,0)))</f>
        <v/>
      </c>
      <c r="F209" s="497" t="str">
        <f>IF(OR(C209="",D209=""),"",IF(ISERROR(VLOOKUP(D209,'[1]Cap Financiera y Organizacional'!$B$13:$X$62743,5,0)),"",VLOOKUP(D209,'[1]Cap Financiera y Organizacional'!$B$13:$X$62743,5,0)))</f>
        <v/>
      </c>
      <c r="G209" s="520" t="str">
        <f t="shared" si="17"/>
        <v/>
      </c>
      <c r="H209" s="498" t="str">
        <f>IF(OR(D209="",E209="",F209=""),"",IF(AND(G209&gt;0,G209&lt;=CapFinanciera1),[1]Puntajes!$D$12,IF(AND(G209&gt;CapFinanciera1,G209&lt;=CapFinanciera2),[1]Puntajes!$D$13,IF(AND(G209&gt;CapFinanciera2,G209&lt;=CapFinanciera3),[1]Puntajes!$D$14,IF(AND(G209&gt;CapFinanciera3,G209&lt;=CapFinanciera4),[1]Puntajes!$D$15,IF(G209&gt;CapFinanciera4,[1]Puntajes!$D$16,0))))))</f>
        <v/>
      </c>
    </row>
    <row r="210" spans="3:8" ht="13.8">
      <c r="C210" s="558"/>
      <c r="D210" s="514" t="str">
        <f>IF(ISERROR(VLOOKUP(C210,'[1]Cap Financiera y Organizacional'!$A$12:$X$62743,2,0)),"",VLOOKUP(C210,'[1]Cap Financiera y Organizacional'!$A$12:$X$3603,2,0))</f>
        <v/>
      </c>
      <c r="E210" s="559" t="str">
        <f>IF(OR(C210="",D210=""),"",IF(ISERROR(VLOOKUP(D210,'[1]Cap Financiera y Organizacional'!$B$13:$X$62743,3,0)),"",VLOOKUP(D210,'[1]Cap Financiera y Organizacional'!$B$13:$X$62743,3,0)))</f>
        <v/>
      </c>
      <c r="F210" s="497" t="str">
        <f>IF(OR(C210="",D210=""),"",IF(ISERROR(VLOOKUP(D210,'[1]Cap Financiera y Organizacional'!$B$13:$X$62743,5,0)),"",VLOOKUP(D210,'[1]Cap Financiera y Organizacional'!$B$13:$X$62743,5,0)))</f>
        <v/>
      </c>
      <c r="G210" s="520" t="str">
        <f t="shared" si="17"/>
        <v/>
      </c>
      <c r="H210" s="498" t="str">
        <f>IF(OR(D210="",E210="",F210=""),"",IF(AND(G210&gt;0,G210&lt;=CapFinanciera1),[1]Puntajes!$D$12,IF(AND(G210&gt;CapFinanciera1,G210&lt;=CapFinanciera2),[1]Puntajes!$D$13,IF(AND(G210&gt;CapFinanciera2,G210&lt;=CapFinanciera3),[1]Puntajes!$D$14,IF(AND(G210&gt;CapFinanciera3,G210&lt;=CapFinanciera4),[1]Puntajes!$D$15,IF(G210&gt;CapFinanciera4,[1]Puntajes!$D$16,0))))))</f>
        <v/>
      </c>
    </row>
    <row r="211" spans="3:8" ht="13.8">
      <c r="C211" s="558"/>
      <c r="D211" s="514" t="str">
        <f>IF(ISERROR(VLOOKUP(C211,'[1]Cap Financiera y Organizacional'!$A$12:$X$62743,2,0)),"",VLOOKUP(C211,'[1]Cap Financiera y Organizacional'!$A$12:$X$3603,2,0))</f>
        <v/>
      </c>
      <c r="E211" s="497" t="str">
        <f>IF(OR(C211="",D211=""),"",IF(ISERROR(VLOOKUP(D211,'[1]Cap Financiera y Organizacional'!$B$13:$X$62743,3,0)),"",VLOOKUP(D211,'[1]Cap Financiera y Organizacional'!$B$13:$X$62743,3,0)))</f>
        <v/>
      </c>
      <c r="F211" s="497" t="str">
        <f>IF(OR(C211="",D211=""),"",IF(ISERROR(VLOOKUP(D211,'[1]Cap Financiera y Organizacional'!$B$13:$X$62743,5,0)),"",VLOOKUP(D211,'[1]Cap Financiera y Organizacional'!$B$13:$X$62743,5,0)))</f>
        <v/>
      </c>
      <c r="G211" s="520" t="str">
        <f t="shared" si="17"/>
        <v/>
      </c>
      <c r="H211" s="498" t="str">
        <f>IF(OR(D211="",E211="",F211=""),"",IF(AND(G211&gt;0,G211&lt;=CapFinanciera1),[1]Puntajes!$D$12,IF(AND(G211&gt;CapFinanciera1,G211&lt;=CapFinanciera2),[1]Puntajes!$D$13,IF(AND(G211&gt;CapFinanciera2,G211&lt;=CapFinanciera3),[1]Puntajes!$D$14,IF(AND(G211&gt;CapFinanciera3,G211&lt;=CapFinanciera4),[1]Puntajes!$D$15,IF(G211&gt;CapFinanciera4,[1]Puntajes!$D$16,0))))))</f>
        <v/>
      </c>
    </row>
    <row r="212" spans="3:8" ht="13.8">
      <c r="C212" s="558"/>
      <c r="D212" s="514" t="str">
        <f>IF(ISERROR(VLOOKUP(C212,'[1]Cap Financiera y Organizacional'!$A$12:$X$62743,2,0)),"",VLOOKUP(C212,'[1]Cap Financiera y Organizacional'!$A$12:$X$3603,2,0))</f>
        <v/>
      </c>
      <c r="E212" s="497" t="str">
        <f>IF(OR(C212="",D212=""),"",IF(ISERROR(VLOOKUP(D212,'[1]Cap Financiera y Organizacional'!$B$13:$X$62743,3,0)),"",VLOOKUP(D212,'[1]Cap Financiera y Organizacional'!$B$13:$X$62743,3,0)))</f>
        <v/>
      </c>
      <c r="F212" s="497" t="str">
        <f>IF(OR(C212="",D212=""),"",IF(ISERROR(VLOOKUP(D212,'[1]Cap Financiera y Organizacional'!$B$13:$X$62743,5,0)),"",VLOOKUP(D212,'[1]Cap Financiera y Organizacional'!$B$13:$X$62743,5,0)))</f>
        <v/>
      </c>
      <c r="G212" s="520" t="str">
        <f t="shared" si="17"/>
        <v/>
      </c>
      <c r="H212" s="498" t="str">
        <f>IF(OR(D212="",E212="",F212=""),"",IF(AND(G212&gt;0,G212&lt;=CapFinanciera1),[1]Puntajes!$D$12,IF(AND(G212&gt;CapFinanciera1,G212&lt;=CapFinanciera2),[1]Puntajes!$D$13,IF(AND(G212&gt;CapFinanciera2,G212&lt;=CapFinanciera3),[1]Puntajes!$D$14,IF(AND(G212&gt;CapFinanciera3,G212&lt;=CapFinanciera4),[1]Puntajes!$D$15,IF(G212&gt;CapFinanciera4,[1]Puntajes!$D$16,0))))))</f>
        <v/>
      </c>
    </row>
    <row r="213" spans="3:8" ht="13.8">
      <c r="C213" s="558"/>
      <c r="D213" s="514" t="str">
        <f>IF(ISERROR(VLOOKUP(C213,'[1]Cap Financiera y Organizacional'!$A$12:$X$62743,2,0)),"",VLOOKUP(C213,'[1]Cap Financiera y Organizacional'!$A$12:$X$3603,2,0))</f>
        <v/>
      </c>
      <c r="E213" s="497" t="str">
        <f>IF(OR(C213="",D213=""),"",IF(ISERROR(VLOOKUP(D213,'[1]Cap Financiera y Organizacional'!$B$13:$X$62743,3,0)),"",VLOOKUP(D213,'[1]Cap Financiera y Organizacional'!$B$13:$X$62743,3,0)))</f>
        <v/>
      </c>
      <c r="F213" s="497" t="str">
        <f>IF(OR(C213="",D213=""),"",IF(ISERROR(VLOOKUP(D213,'[1]Cap Financiera y Organizacional'!$B$13:$X$62743,5,0)),"",VLOOKUP(D213,'[1]Cap Financiera y Organizacional'!$B$13:$X$62743,5,0)))</f>
        <v/>
      </c>
      <c r="G213" s="520" t="str">
        <f t="shared" si="17"/>
        <v/>
      </c>
      <c r="H213" s="498" t="str">
        <f>IF(OR(D213="",E213="",F213=""),"",IF(AND(G213&gt;0,G213&lt;=CapFinanciera1),[1]Puntajes!$D$12,IF(AND(G213&gt;CapFinanciera1,G213&lt;=CapFinanciera2),[1]Puntajes!$D$13,IF(AND(G213&gt;CapFinanciera2,G213&lt;=CapFinanciera3),[1]Puntajes!$D$14,IF(AND(G213&gt;CapFinanciera3,G213&lt;=CapFinanciera4),[1]Puntajes!$D$15,IF(G213&gt;CapFinanciera4,[1]Puntajes!$D$16,0))))))</f>
        <v/>
      </c>
    </row>
    <row r="214" spans="3:8" ht="13.8">
      <c r="C214" s="558"/>
      <c r="D214" s="514" t="str">
        <f>IF(ISERROR(VLOOKUP(C214,'[1]Cap Financiera y Organizacional'!$A$12:$X$62743,2,0)),"",VLOOKUP(C214,'[1]Cap Financiera y Organizacional'!$A$12:$X$3603,2,0))</f>
        <v/>
      </c>
      <c r="E214" s="497" t="str">
        <f>IF(OR(C214="",D214=""),"",IF(ISERROR(VLOOKUP(D214,'[1]Cap Financiera y Organizacional'!$B$13:$X$62743,3,0)),"",VLOOKUP(D214,'[1]Cap Financiera y Organizacional'!$B$13:$X$62743,3,0)))</f>
        <v/>
      </c>
      <c r="F214" s="497" t="str">
        <f>IF(OR(C214="",D214=""),"",IF(ISERROR(VLOOKUP(D214,'[1]Cap Financiera y Organizacional'!$B$13:$X$62743,5,0)),"",VLOOKUP(D214,'[1]Cap Financiera y Organizacional'!$B$13:$X$62743,5,0)))</f>
        <v/>
      </c>
      <c r="G214" s="520" t="str">
        <f t="shared" si="17"/>
        <v/>
      </c>
      <c r="H214" s="498" t="str">
        <f>IF(OR(D214="",E214="",F214=""),"",IF(AND(G214&gt;0,G214&lt;=CapFinanciera1),[1]Puntajes!$D$12,IF(AND(G214&gt;CapFinanciera1,G214&lt;=CapFinanciera2),[1]Puntajes!$D$13,IF(AND(G214&gt;CapFinanciera2,G214&lt;=CapFinanciera3),[1]Puntajes!$D$14,IF(AND(G214&gt;CapFinanciera3,G214&lt;=CapFinanciera4),[1]Puntajes!$D$15,IF(G214&gt;CapFinanciera4,[1]Puntajes!$D$16,0))))))</f>
        <v/>
      </c>
    </row>
    <row r="215" spans="3:8" ht="13.8">
      <c r="C215" s="558"/>
      <c r="D215" s="514" t="str">
        <f>IF(ISERROR(VLOOKUP(C215,'[1]Cap Financiera y Organizacional'!$A$12:$X$62743,2,0)),"",VLOOKUP(C215,'[1]Cap Financiera y Organizacional'!$A$12:$X$3603,2,0))</f>
        <v/>
      </c>
      <c r="E215" s="497" t="str">
        <f>IF(OR(C215="",D215=""),"",IF(ISERROR(VLOOKUP(D215,'[1]Cap Financiera y Organizacional'!$B$13:$X$62743,3,0)),"",VLOOKUP(D215,'[1]Cap Financiera y Organizacional'!$B$13:$X$62743,3,0)))</f>
        <v/>
      </c>
      <c r="F215" s="497" t="str">
        <f>IF(OR(C215="",D215=""),"",IF(ISERROR(VLOOKUP(D215,'[1]Cap Financiera y Organizacional'!$B$13:$X$62743,5,0)),"",VLOOKUP(D215,'[1]Cap Financiera y Organizacional'!$B$13:$X$62743,5,0)))</f>
        <v/>
      </c>
      <c r="G215" s="520" t="str">
        <f t="shared" si="17"/>
        <v/>
      </c>
      <c r="H215" s="498" t="str">
        <f>IF(OR(D215="",E215="",F215=""),"",IF(AND(G215&gt;0,G215&lt;=CapFinanciera1),[1]Puntajes!$D$12,IF(AND(G215&gt;CapFinanciera1,G215&lt;=CapFinanciera2),[1]Puntajes!$D$13,IF(AND(G215&gt;CapFinanciera2,G215&lt;=CapFinanciera3),[1]Puntajes!$D$14,IF(AND(G215&gt;CapFinanciera3,G215&lt;=CapFinanciera4),[1]Puntajes!$D$15,IF(G215&gt;CapFinanciera4,[1]Puntajes!$D$16,0))))))</f>
        <v/>
      </c>
    </row>
    <row r="216" spans="3:8" ht="13.8">
      <c r="C216" s="558"/>
      <c r="D216" s="514" t="str">
        <f>IF(ISERROR(VLOOKUP(C216,'[1]Cap Financiera y Organizacional'!$A$12:$X$62743,2,0)),"",VLOOKUP(C216,'[1]Cap Financiera y Organizacional'!$A$12:$X$3603,2,0))</f>
        <v/>
      </c>
      <c r="E216" s="497" t="str">
        <f>IF(OR(C216="",D216=""),"",IF(ISERROR(VLOOKUP(D216,'[1]Cap Financiera y Organizacional'!$B$13:$X$62743,3,0)),"",VLOOKUP(D216,'[1]Cap Financiera y Organizacional'!$B$13:$X$62743,3,0)))</f>
        <v/>
      </c>
      <c r="F216" s="497" t="str">
        <f>IF(OR(C216="",D216=""),"",IF(ISERROR(VLOOKUP(D216,'[1]Cap Financiera y Organizacional'!$B$13:$X$62743,5,0)),"",VLOOKUP(D216,'[1]Cap Financiera y Organizacional'!$B$13:$X$62743,5,0)))</f>
        <v/>
      </c>
      <c r="G216" s="520" t="str">
        <f t="shared" si="17"/>
        <v/>
      </c>
      <c r="H216" s="498" t="str">
        <f>IF(OR(D216="",E216="",F216=""),"",IF(AND(G216&gt;0,G216&lt;=CapFinanciera1),[1]Puntajes!$D$12,IF(AND(G216&gt;CapFinanciera1,G216&lt;=CapFinanciera2),[1]Puntajes!$D$13,IF(AND(G216&gt;CapFinanciera2,G216&lt;=CapFinanciera3),[1]Puntajes!$D$14,IF(AND(G216&gt;CapFinanciera3,G216&lt;=CapFinanciera4),[1]Puntajes!$D$15,IF(G216&gt;CapFinanciera4,[1]Puntajes!$D$16,0))))))</f>
        <v/>
      </c>
    </row>
    <row r="217" spans="3:8" ht="14.4" thickBot="1">
      <c r="C217" s="560"/>
      <c r="D217" s="561" t="str">
        <f>IF(ISERROR(VLOOKUP(C217,'[1]Cap Financiera y Organizacional'!$A$12:$X$62743,2,0)),"",VLOOKUP(C217,'[1]Cap Financiera y Organizacional'!$A$12:$X$3603,2,0))</f>
        <v/>
      </c>
      <c r="E217" s="501" t="str">
        <f>IF(OR(C217="",D217=""),"",IF(ISERROR(VLOOKUP(D217,'[1]Cap Financiera y Organizacional'!$B$13:$X$62743,3,0)),"",VLOOKUP(D217,'[1]Cap Financiera y Organizacional'!$B$13:$X$62743,3,0)))</f>
        <v/>
      </c>
      <c r="F217" s="501" t="str">
        <f>IF(OR(C217="",D217=""),"",IF(ISERROR(VLOOKUP(D217,'[1]Cap Financiera y Organizacional'!$B$13:$X$62743,5,0)),"",VLOOKUP(D217,'[1]Cap Financiera y Organizacional'!$B$13:$X$62743,5,0)))</f>
        <v/>
      </c>
      <c r="G217" s="524" t="str">
        <f t="shared" si="17"/>
        <v/>
      </c>
      <c r="H217" s="502" t="str">
        <f>IF(OR(D217="",E217="",F217=""),"",IF(AND(G217&gt;0,G217&lt;=CapFinanciera1),[1]Puntajes!$D$12,IF(AND(G217&gt;CapFinanciera1,G217&lt;=CapFinanciera2),[1]Puntajes!$D$13,IF(AND(G217&gt;CapFinanciera2,G217&lt;=CapFinanciera3),[1]Puntajes!$D$14,IF(AND(G217&gt;CapFinanciera3,G217&lt;=CapFinanciera4),[1]Puntajes!$D$15,IF(G217&gt;CapFinanciera4,[1]Puntajes!$D$16,0))))))</f>
        <v/>
      </c>
    </row>
    <row r="218" spans="3:8" ht="13.8">
      <c r="C218" s="562"/>
      <c r="D218" s="484" t="str">
        <f>IF(ISERROR(VLOOKUP(C218,'[1]Cap Financiera y Organizacional'!$A$12:$X$62743,2,0)),"",VLOOKUP(C218,'[1]Cap Financiera y Organizacional'!$A$12:$X$3603,2,0))</f>
        <v/>
      </c>
      <c r="E218" s="563"/>
      <c r="F218" s="497"/>
      <c r="G218" s="520"/>
      <c r="H218" s="498"/>
    </row>
    <row r="219" spans="3:8" ht="13.8">
      <c r="C219" s="558"/>
      <c r="D219" s="514" t="str">
        <f>IF(ISERROR(VLOOKUP(C219,'[1]Cap Financiera y Organizacional'!$A$12:$X$62743,2,0)),"",VLOOKUP(C219,'[1]Cap Financiera y Organizacional'!$A$12:$X$3603,2,0))</f>
        <v/>
      </c>
      <c r="E219" s="559" t="str">
        <f>IF(OR(C219="",D219=""),"",IF(ISERROR(VLOOKUP(D219,'[1]Cap Financiera y Organizacional'!$B$13:$X$62743,3,0)),"",VLOOKUP(D219,'[1]Cap Financiera y Organizacional'!$B$13:$X$62743,3,0)))</f>
        <v/>
      </c>
      <c r="F219" s="497" t="str">
        <f>IF(OR(C219="",D219=""),"",IF(ISERROR(VLOOKUP(D219,'[1]Cap Financiera y Organizacional'!$B$13:$X$62743,5,0)),"",VLOOKUP(D219,'[1]Cap Financiera y Organizacional'!$B$13:$X$62743,5,0)))</f>
        <v/>
      </c>
      <c r="G219" s="520" t="str">
        <f t="shared" ref="G219:G228" si="18">IF(OR(D219="",E219="",F219=""),"",IF(OR(E219=0,F219=0),0,E219/F219))</f>
        <v/>
      </c>
      <c r="H219" s="498" t="str">
        <f>IF(OR(D219="",E219="",F219=""),"",IF(AND(G219&gt;0,G219&lt;=CapFinanciera1),[1]Puntajes!$D$12,IF(AND(G219&gt;CapFinanciera1,G219&lt;=CapFinanciera2),[1]Puntajes!$D$13,IF(AND(G219&gt;CapFinanciera2,G219&lt;=CapFinanciera3),[1]Puntajes!$D$14,IF(AND(G219&gt;CapFinanciera3,G219&lt;=CapFinanciera4),[1]Puntajes!$D$15,IF(G219&gt;CapFinanciera4,[1]Puntajes!$D$16,0))))))</f>
        <v/>
      </c>
    </row>
    <row r="220" spans="3:8" ht="13.8">
      <c r="C220" s="558"/>
      <c r="D220" s="514" t="str">
        <f>IF(ISERROR(VLOOKUP(C220,'[1]Cap Financiera y Organizacional'!$A$12:$X$62743,2,0)),"",VLOOKUP(C220,'[1]Cap Financiera y Organizacional'!$A$12:$X$3603,2,0))</f>
        <v/>
      </c>
      <c r="E220" s="559" t="str">
        <f>IF(OR(C220="",D220=""),"",IF(ISERROR(VLOOKUP(D220,'[1]Cap Financiera y Organizacional'!$B$13:$X$62743,3,0)),"",VLOOKUP(D220,'[1]Cap Financiera y Organizacional'!$B$13:$X$62743,3,0)))</f>
        <v/>
      </c>
      <c r="F220" s="497" t="str">
        <f>IF(OR(C220="",D220=""),"",IF(ISERROR(VLOOKUP(D220,'[1]Cap Financiera y Organizacional'!$B$13:$X$62743,5,0)),"",VLOOKUP(D220,'[1]Cap Financiera y Organizacional'!$B$13:$X$62743,5,0)))</f>
        <v/>
      </c>
      <c r="G220" s="520" t="str">
        <f t="shared" si="18"/>
        <v/>
      </c>
      <c r="H220" s="498" t="str">
        <f>IF(OR(D220="",E220="",F220=""),"",IF(AND(G220&gt;0,G220&lt;=CapFinanciera1),[1]Puntajes!$D$12,IF(AND(G220&gt;CapFinanciera1,G220&lt;=CapFinanciera2),[1]Puntajes!$D$13,IF(AND(G220&gt;CapFinanciera2,G220&lt;=CapFinanciera3),[1]Puntajes!$D$14,IF(AND(G220&gt;CapFinanciera3,G220&lt;=CapFinanciera4),[1]Puntajes!$D$15,IF(G220&gt;CapFinanciera4,[1]Puntajes!$D$16,0))))))</f>
        <v/>
      </c>
    </row>
    <row r="221" spans="3:8" ht="13.8">
      <c r="C221" s="558"/>
      <c r="D221" s="514" t="str">
        <f>IF(ISERROR(VLOOKUP(C221,'[1]Cap Financiera y Organizacional'!$A$12:$X$62743,2,0)),"",VLOOKUP(C221,'[1]Cap Financiera y Organizacional'!$A$12:$X$3603,2,0))</f>
        <v/>
      </c>
      <c r="E221" s="559" t="str">
        <f>IF(OR(C221="",D221=""),"",IF(ISERROR(VLOOKUP(D221,'[1]Cap Financiera y Organizacional'!$B$13:$X$62743,3,0)),"",VLOOKUP(D221,'[1]Cap Financiera y Organizacional'!$B$13:$X$62743,3,0)))</f>
        <v/>
      </c>
      <c r="F221" s="497" t="str">
        <f>IF(OR(C221="",D221=""),"",IF(ISERROR(VLOOKUP(D221,'[1]Cap Financiera y Organizacional'!$B$13:$X$62743,5,0)),"",VLOOKUP(D221,'[1]Cap Financiera y Organizacional'!$B$13:$X$62743,5,0)))</f>
        <v/>
      </c>
      <c r="G221" s="520" t="str">
        <f t="shared" si="18"/>
        <v/>
      </c>
      <c r="H221" s="498" t="str">
        <f>IF(OR(D221="",E221="",F221=""),"",IF(AND(G221&gt;0,G221&lt;=CapFinanciera1),[1]Puntajes!$D$12,IF(AND(G221&gt;CapFinanciera1,G221&lt;=CapFinanciera2),[1]Puntajes!$D$13,IF(AND(G221&gt;CapFinanciera2,G221&lt;=CapFinanciera3),[1]Puntajes!$D$14,IF(AND(G221&gt;CapFinanciera3,G221&lt;=CapFinanciera4),[1]Puntajes!$D$15,IF(G221&gt;CapFinanciera4,[1]Puntajes!$D$16,0))))))</f>
        <v/>
      </c>
    </row>
    <row r="222" spans="3:8" ht="13.8">
      <c r="C222" s="558"/>
      <c r="D222" s="514" t="str">
        <f>IF(ISERROR(VLOOKUP(C222,'[1]Cap Financiera y Organizacional'!$A$12:$X$62743,2,0)),"",VLOOKUP(C222,'[1]Cap Financiera y Organizacional'!$A$12:$X$3603,2,0))</f>
        <v/>
      </c>
      <c r="E222" s="497" t="str">
        <f>IF(OR(C222="",D222=""),"",IF(ISERROR(VLOOKUP(D222,'[1]Cap Financiera y Organizacional'!$B$13:$X$62743,3,0)),"",VLOOKUP(D222,'[1]Cap Financiera y Organizacional'!$B$13:$X$62743,3,0)))</f>
        <v/>
      </c>
      <c r="F222" s="497" t="str">
        <f>IF(OR(C222="",D222=""),"",IF(ISERROR(VLOOKUP(D222,'[1]Cap Financiera y Organizacional'!$B$13:$X$62743,5,0)),"",VLOOKUP(D222,'[1]Cap Financiera y Organizacional'!$B$13:$X$62743,5,0)))</f>
        <v/>
      </c>
      <c r="G222" s="520" t="str">
        <f t="shared" si="18"/>
        <v/>
      </c>
      <c r="H222" s="498" t="str">
        <f>IF(OR(D222="",E222="",F222=""),"",IF(AND(G222&gt;0,G222&lt;=CapFinanciera1),[1]Puntajes!$D$12,IF(AND(G222&gt;CapFinanciera1,G222&lt;=CapFinanciera2),[1]Puntajes!$D$13,IF(AND(G222&gt;CapFinanciera2,G222&lt;=CapFinanciera3),[1]Puntajes!$D$14,IF(AND(G222&gt;CapFinanciera3,G222&lt;=CapFinanciera4),[1]Puntajes!$D$15,IF(G222&gt;CapFinanciera4,[1]Puntajes!$D$16,0))))))</f>
        <v/>
      </c>
    </row>
    <row r="223" spans="3:8" ht="13.8">
      <c r="C223" s="558"/>
      <c r="D223" s="514" t="str">
        <f>IF(ISERROR(VLOOKUP(C223,'[1]Cap Financiera y Organizacional'!$A$12:$X$62743,2,0)),"",VLOOKUP(C223,'[1]Cap Financiera y Organizacional'!$A$12:$X$3603,2,0))</f>
        <v/>
      </c>
      <c r="E223" s="497" t="str">
        <f>IF(OR(C223="",D223=""),"",IF(ISERROR(VLOOKUP(D223,'[1]Cap Financiera y Organizacional'!$B$13:$X$62743,3,0)),"",VLOOKUP(D223,'[1]Cap Financiera y Organizacional'!$B$13:$X$62743,3,0)))</f>
        <v/>
      </c>
      <c r="F223" s="497" t="str">
        <f>IF(OR(C223="",D223=""),"",IF(ISERROR(VLOOKUP(D223,'[1]Cap Financiera y Organizacional'!$B$13:$X$62743,5,0)),"",VLOOKUP(D223,'[1]Cap Financiera y Organizacional'!$B$13:$X$62743,5,0)))</f>
        <v/>
      </c>
      <c r="G223" s="520" t="str">
        <f t="shared" si="18"/>
        <v/>
      </c>
      <c r="H223" s="498" t="str">
        <f>IF(OR(D223="",E223="",F223=""),"",IF(AND(G223&gt;0,G223&lt;=CapFinanciera1),[1]Puntajes!$D$12,IF(AND(G223&gt;CapFinanciera1,G223&lt;=CapFinanciera2),[1]Puntajes!$D$13,IF(AND(G223&gt;CapFinanciera2,G223&lt;=CapFinanciera3),[1]Puntajes!$D$14,IF(AND(G223&gt;CapFinanciera3,G223&lt;=CapFinanciera4),[1]Puntajes!$D$15,IF(G223&gt;CapFinanciera4,[1]Puntajes!$D$16,0))))))</f>
        <v/>
      </c>
    </row>
    <row r="224" spans="3:8" ht="13.8">
      <c r="C224" s="558"/>
      <c r="D224" s="514" t="str">
        <f>IF(ISERROR(VLOOKUP(C224,'[1]Cap Financiera y Organizacional'!$A$12:$X$62743,2,0)),"",VLOOKUP(C224,'[1]Cap Financiera y Organizacional'!$A$12:$X$3603,2,0))</f>
        <v/>
      </c>
      <c r="E224" s="497" t="str">
        <f>IF(OR(C224="",D224=""),"",IF(ISERROR(VLOOKUP(D224,'[1]Cap Financiera y Organizacional'!$B$13:$X$62743,3,0)),"",VLOOKUP(D224,'[1]Cap Financiera y Organizacional'!$B$13:$X$62743,3,0)))</f>
        <v/>
      </c>
      <c r="F224" s="497" t="str">
        <f>IF(OR(C224="",D224=""),"",IF(ISERROR(VLOOKUP(D224,'[1]Cap Financiera y Organizacional'!$B$13:$X$62743,5,0)),"",VLOOKUP(D224,'[1]Cap Financiera y Organizacional'!$B$13:$X$62743,5,0)))</f>
        <v/>
      </c>
      <c r="G224" s="520" t="str">
        <f t="shared" si="18"/>
        <v/>
      </c>
      <c r="H224" s="498" t="str">
        <f>IF(OR(D224="",E224="",F224=""),"",IF(AND(G224&gt;0,G224&lt;=CapFinanciera1),[1]Puntajes!$D$12,IF(AND(G224&gt;CapFinanciera1,G224&lt;=CapFinanciera2),[1]Puntajes!$D$13,IF(AND(G224&gt;CapFinanciera2,G224&lt;=CapFinanciera3),[1]Puntajes!$D$14,IF(AND(G224&gt;CapFinanciera3,G224&lt;=CapFinanciera4),[1]Puntajes!$D$15,IF(G224&gt;CapFinanciera4,[1]Puntajes!$D$16,0))))))</f>
        <v/>
      </c>
    </row>
    <row r="225" spans="3:8" ht="13.8">
      <c r="C225" s="558"/>
      <c r="D225" s="514" t="str">
        <f>IF(ISERROR(VLOOKUP(C225,'[1]Cap Financiera y Organizacional'!$A$12:$X$62743,2,0)),"",VLOOKUP(C225,'[1]Cap Financiera y Organizacional'!$A$12:$X$3603,2,0))</f>
        <v/>
      </c>
      <c r="E225" s="497" t="str">
        <f>IF(OR(C225="",D225=""),"",IF(ISERROR(VLOOKUP(D225,'[1]Cap Financiera y Organizacional'!$B$13:$X$62743,3,0)),"",VLOOKUP(D225,'[1]Cap Financiera y Organizacional'!$B$13:$X$62743,3,0)))</f>
        <v/>
      </c>
      <c r="F225" s="497" t="str">
        <f>IF(OR(C225="",D225=""),"",IF(ISERROR(VLOOKUP(D225,'[1]Cap Financiera y Organizacional'!$B$13:$X$62743,5,0)),"",VLOOKUP(D225,'[1]Cap Financiera y Organizacional'!$B$13:$X$62743,5,0)))</f>
        <v/>
      </c>
      <c r="G225" s="520" t="str">
        <f t="shared" si="18"/>
        <v/>
      </c>
      <c r="H225" s="498" t="str">
        <f>IF(OR(D225="",E225="",F225=""),"",IF(AND(G225&gt;0,G225&lt;=CapFinanciera1),[1]Puntajes!$D$12,IF(AND(G225&gt;CapFinanciera1,G225&lt;=CapFinanciera2),[1]Puntajes!$D$13,IF(AND(G225&gt;CapFinanciera2,G225&lt;=CapFinanciera3),[1]Puntajes!$D$14,IF(AND(G225&gt;CapFinanciera3,G225&lt;=CapFinanciera4),[1]Puntajes!$D$15,IF(G225&gt;CapFinanciera4,[1]Puntajes!$D$16,0))))))</f>
        <v/>
      </c>
    </row>
    <row r="226" spans="3:8" ht="13.8">
      <c r="C226" s="558"/>
      <c r="D226" s="514" t="str">
        <f>IF(ISERROR(VLOOKUP(C226,'[1]Cap Financiera y Organizacional'!$A$12:$X$62743,2,0)),"",VLOOKUP(C226,'[1]Cap Financiera y Organizacional'!$A$12:$X$3603,2,0))</f>
        <v/>
      </c>
      <c r="E226" s="497" t="str">
        <f>IF(OR(C226="",D226=""),"",IF(ISERROR(VLOOKUP(D226,'[1]Cap Financiera y Organizacional'!$B$13:$X$62743,3,0)),"",VLOOKUP(D226,'[1]Cap Financiera y Organizacional'!$B$13:$X$62743,3,0)))</f>
        <v/>
      </c>
      <c r="F226" s="497" t="str">
        <f>IF(OR(C226="",D226=""),"",IF(ISERROR(VLOOKUP(D226,'[1]Cap Financiera y Organizacional'!$B$13:$X$62743,5,0)),"",VLOOKUP(D226,'[1]Cap Financiera y Organizacional'!$B$13:$X$62743,5,0)))</f>
        <v/>
      </c>
      <c r="G226" s="520" t="str">
        <f t="shared" si="18"/>
        <v/>
      </c>
      <c r="H226" s="498" t="str">
        <f>IF(OR(D226="",E226="",F226=""),"",IF(AND(G226&gt;0,G226&lt;=CapFinanciera1),[1]Puntajes!$D$12,IF(AND(G226&gt;CapFinanciera1,G226&lt;=CapFinanciera2),[1]Puntajes!$D$13,IF(AND(G226&gt;CapFinanciera2,G226&lt;=CapFinanciera3),[1]Puntajes!$D$14,IF(AND(G226&gt;CapFinanciera3,G226&lt;=CapFinanciera4),[1]Puntajes!$D$15,IF(G226&gt;CapFinanciera4,[1]Puntajes!$D$16,0))))))</f>
        <v/>
      </c>
    </row>
    <row r="227" spans="3:8" ht="13.8">
      <c r="C227" s="558"/>
      <c r="D227" s="514" t="str">
        <f>IF(ISERROR(VLOOKUP(C227,'[1]Cap Financiera y Organizacional'!$A$12:$X$62743,2,0)),"",VLOOKUP(C227,'[1]Cap Financiera y Organizacional'!$A$12:$X$3603,2,0))</f>
        <v/>
      </c>
      <c r="E227" s="497" t="str">
        <f>IF(OR(C227="",D227=""),"",IF(ISERROR(VLOOKUP(D227,'[1]Cap Financiera y Organizacional'!$B$13:$X$62743,3,0)),"",VLOOKUP(D227,'[1]Cap Financiera y Organizacional'!$B$13:$X$62743,3,0)))</f>
        <v/>
      </c>
      <c r="F227" s="497" t="str">
        <f>IF(OR(C227="",D227=""),"",IF(ISERROR(VLOOKUP(D227,'[1]Cap Financiera y Organizacional'!$B$13:$X$62743,5,0)),"",VLOOKUP(D227,'[1]Cap Financiera y Organizacional'!$B$13:$X$62743,5,0)))</f>
        <v/>
      </c>
      <c r="G227" s="520" t="str">
        <f t="shared" si="18"/>
        <v/>
      </c>
      <c r="H227" s="498" t="str">
        <f>IF(OR(D227="",E227="",F227=""),"",IF(AND(G227&gt;0,G227&lt;=CapFinanciera1),[1]Puntajes!$D$12,IF(AND(G227&gt;CapFinanciera1,G227&lt;=CapFinanciera2),[1]Puntajes!$D$13,IF(AND(G227&gt;CapFinanciera2,G227&lt;=CapFinanciera3),[1]Puntajes!$D$14,IF(AND(G227&gt;CapFinanciera3,G227&lt;=CapFinanciera4),[1]Puntajes!$D$15,IF(G227&gt;CapFinanciera4,[1]Puntajes!$D$16,0))))))</f>
        <v/>
      </c>
    </row>
    <row r="228" spans="3:8" ht="14.4" thickBot="1">
      <c r="C228" s="560"/>
      <c r="D228" s="561" t="str">
        <f>IF(ISERROR(VLOOKUP(C228,'[1]Cap Financiera y Organizacional'!$A$12:$X$62743,2,0)),"",VLOOKUP(C228,'[1]Cap Financiera y Organizacional'!$A$12:$X$3603,2,0))</f>
        <v/>
      </c>
      <c r="E228" s="501" t="str">
        <f>IF(OR(C228="",D228=""),"",IF(ISERROR(VLOOKUP(D228,'[1]Cap Financiera y Organizacional'!$B$13:$X$62743,3,0)),"",VLOOKUP(D228,'[1]Cap Financiera y Organizacional'!$B$13:$X$62743,3,0)))</f>
        <v/>
      </c>
      <c r="F228" s="501" t="str">
        <f>IF(OR(C228="",D228=""),"",IF(ISERROR(VLOOKUP(D228,'[1]Cap Financiera y Organizacional'!$B$13:$X$62743,5,0)),"",VLOOKUP(D228,'[1]Cap Financiera y Organizacional'!$B$13:$X$62743,5,0)))</f>
        <v/>
      </c>
      <c r="G228" s="524" t="str">
        <f t="shared" si="18"/>
        <v/>
      </c>
      <c r="H228" s="502" t="str">
        <f>IF(OR(D228="",E228="",F228=""),"",IF(AND(G228&gt;0,G228&lt;=CapFinanciera1),[1]Puntajes!$D$12,IF(AND(G228&gt;CapFinanciera1,G228&lt;=CapFinanciera2),[1]Puntajes!$D$13,IF(AND(G228&gt;CapFinanciera2,G228&lt;=CapFinanciera3),[1]Puntajes!$D$14,IF(AND(G228&gt;CapFinanciera3,G228&lt;=CapFinanciera4),[1]Puntajes!$D$15,IF(G228&gt;CapFinanciera4,[1]Puntajes!$D$16,0))))))</f>
        <v/>
      </c>
    </row>
    <row r="229" spans="3:8" ht="13.8">
      <c r="C229" s="562"/>
      <c r="D229" s="484" t="str">
        <f>IF(ISERROR(VLOOKUP(C229,'[1]Cap Financiera y Organizacional'!$A$12:$X$62743,2,0)),"",VLOOKUP(C229,'[1]Cap Financiera y Organizacional'!$A$12:$X$3603,2,0))</f>
        <v/>
      </c>
      <c r="E229" s="563"/>
      <c r="F229" s="497"/>
      <c r="G229" s="520"/>
      <c r="H229" s="498"/>
    </row>
    <row r="230" spans="3:8" ht="13.8">
      <c r="C230" s="558"/>
      <c r="D230" s="514" t="str">
        <f>IF(ISERROR(VLOOKUP(C230,'[1]Cap Financiera y Organizacional'!$A$12:$X$62743,2,0)),"",VLOOKUP(C230,'[1]Cap Financiera y Organizacional'!$A$12:$X$3603,2,0))</f>
        <v/>
      </c>
      <c r="E230" s="559" t="str">
        <f>IF(OR(C230="",D230=""),"",IF(ISERROR(VLOOKUP(D230,'[1]Cap Financiera y Organizacional'!$B$13:$X$62743,3,0)),"",VLOOKUP(D230,'[1]Cap Financiera y Organizacional'!$B$13:$X$62743,3,0)))</f>
        <v/>
      </c>
      <c r="F230" s="497" t="str">
        <f>IF(OR(C230="",D230=""),"",IF(ISERROR(VLOOKUP(D230,'[1]Cap Financiera y Organizacional'!$B$13:$X$62743,5,0)),"",VLOOKUP(D230,'[1]Cap Financiera y Organizacional'!$B$13:$X$62743,5,0)))</f>
        <v/>
      </c>
      <c r="G230" s="520" t="str">
        <f t="shared" ref="G230:G239" si="19">IF(OR(D230="",E230="",F230=""),"",IF(OR(E230=0,F230=0),0,E230/F230))</f>
        <v/>
      </c>
      <c r="H230" s="498" t="str">
        <f>IF(OR(D230="",E230="",F230=""),"",IF(AND(G230&gt;0,G230&lt;=CapFinanciera1),[1]Puntajes!$D$12,IF(AND(G230&gt;CapFinanciera1,G230&lt;=CapFinanciera2),[1]Puntajes!$D$13,IF(AND(G230&gt;CapFinanciera2,G230&lt;=CapFinanciera3),[1]Puntajes!$D$14,IF(AND(G230&gt;CapFinanciera3,G230&lt;=CapFinanciera4),[1]Puntajes!$D$15,IF(G230&gt;CapFinanciera4,[1]Puntajes!$D$16,0))))))</f>
        <v/>
      </c>
    </row>
    <row r="231" spans="3:8" ht="13.8">
      <c r="C231" s="558"/>
      <c r="D231" s="514" t="str">
        <f>IF(ISERROR(VLOOKUP(C231,'[1]Cap Financiera y Organizacional'!$A$12:$X$62743,2,0)),"",VLOOKUP(C231,'[1]Cap Financiera y Organizacional'!$A$12:$X$3603,2,0))</f>
        <v/>
      </c>
      <c r="E231" s="559" t="str">
        <f>IF(OR(C231="",D231=""),"",IF(ISERROR(VLOOKUP(D231,'[1]Cap Financiera y Organizacional'!$B$13:$X$62743,3,0)),"",VLOOKUP(D231,'[1]Cap Financiera y Organizacional'!$B$13:$X$62743,3,0)))</f>
        <v/>
      </c>
      <c r="F231" s="497" t="str">
        <f>IF(OR(C231="",D231=""),"",IF(ISERROR(VLOOKUP(D231,'[1]Cap Financiera y Organizacional'!$B$13:$X$62743,5,0)),"",VLOOKUP(D231,'[1]Cap Financiera y Organizacional'!$B$13:$X$62743,5,0)))</f>
        <v/>
      </c>
      <c r="G231" s="520" t="str">
        <f t="shared" si="19"/>
        <v/>
      </c>
      <c r="H231" s="498" t="str">
        <f>IF(OR(D231="",E231="",F231=""),"",IF(AND(G231&gt;0,G231&lt;=CapFinanciera1),[1]Puntajes!$D$12,IF(AND(G231&gt;CapFinanciera1,G231&lt;=CapFinanciera2),[1]Puntajes!$D$13,IF(AND(G231&gt;CapFinanciera2,G231&lt;=CapFinanciera3),[1]Puntajes!$D$14,IF(AND(G231&gt;CapFinanciera3,G231&lt;=CapFinanciera4),[1]Puntajes!$D$15,IF(G231&gt;CapFinanciera4,[1]Puntajes!$D$16,0))))))</f>
        <v/>
      </c>
    </row>
    <row r="232" spans="3:8" ht="13.8">
      <c r="C232" s="558"/>
      <c r="D232" s="514" t="str">
        <f>IF(ISERROR(VLOOKUP(C232,'[1]Cap Financiera y Organizacional'!$A$12:$X$62743,2,0)),"",VLOOKUP(C232,'[1]Cap Financiera y Organizacional'!$A$12:$X$3603,2,0))</f>
        <v/>
      </c>
      <c r="E232" s="559" t="str">
        <f>IF(OR(C232="",D232=""),"",IF(ISERROR(VLOOKUP(D232,'[1]Cap Financiera y Organizacional'!$B$13:$X$62743,3,0)),"",VLOOKUP(D232,'[1]Cap Financiera y Organizacional'!$B$13:$X$62743,3,0)))</f>
        <v/>
      </c>
      <c r="F232" s="497" t="str">
        <f>IF(OR(C232="",D232=""),"",IF(ISERROR(VLOOKUP(D232,'[1]Cap Financiera y Organizacional'!$B$13:$X$62743,5,0)),"",VLOOKUP(D232,'[1]Cap Financiera y Organizacional'!$B$13:$X$62743,5,0)))</f>
        <v/>
      </c>
      <c r="G232" s="520" t="str">
        <f t="shared" si="19"/>
        <v/>
      </c>
      <c r="H232" s="498" t="str">
        <f>IF(OR(D232="",E232="",F232=""),"",IF(AND(G232&gt;0,G232&lt;=CapFinanciera1),[1]Puntajes!$D$12,IF(AND(G232&gt;CapFinanciera1,G232&lt;=CapFinanciera2),[1]Puntajes!$D$13,IF(AND(G232&gt;CapFinanciera2,G232&lt;=CapFinanciera3),[1]Puntajes!$D$14,IF(AND(G232&gt;CapFinanciera3,G232&lt;=CapFinanciera4),[1]Puntajes!$D$15,IF(G232&gt;CapFinanciera4,[1]Puntajes!$D$16,0))))))</f>
        <v/>
      </c>
    </row>
    <row r="233" spans="3:8" ht="13.8">
      <c r="C233" s="558"/>
      <c r="D233" s="514" t="str">
        <f>IF(ISERROR(VLOOKUP(C233,'[1]Cap Financiera y Organizacional'!$A$12:$X$62743,2,0)),"",VLOOKUP(C233,'[1]Cap Financiera y Organizacional'!$A$12:$X$3603,2,0))</f>
        <v/>
      </c>
      <c r="E233" s="497" t="str">
        <f>IF(OR(C233="",D233=""),"",IF(ISERROR(VLOOKUP(D233,'[1]Cap Financiera y Organizacional'!$B$13:$X$62743,3,0)),"",VLOOKUP(D233,'[1]Cap Financiera y Organizacional'!$B$13:$X$62743,3,0)))</f>
        <v/>
      </c>
      <c r="F233" s="497" t="str">
        <f>IF(OR(C233="",D233=""),"",IF(ISERROR(VLOOKUP(D233,'[1]Cap Financiera y Organizacional'!$B$13:$X$62743,5,0)),"",VLOOKUP(D233,'[1]Cap Financiera y Organizacional'!$B$13:$X$62743,5,0)))</f>
        <v/>
      </c>
      <c r="G233" s="520" t="str">
        <f t="shared" si="19"/>
        <v/>
      </c>
      <c r="H233" s="498" t="str">
        <f>IF(OR(D233="",E233="",F233=""),"",IF(AND(G233&gt;0,G233&lt;=CapFinanciera1),[1]Puntajes!$D$12,IF(AND(G233&gt;CapFinanciera1,G233&lt;=CapFinanciera2),[1]Puntajes!$D$13,IF(AND(G233&gt;CapFinanciera2,G233&lt;=CapFinanciera3),[1]Puntajes!$D$14,IF(AND(G233&gt;CapFinanciera3,G233&lt;=CapFinanciera4),[1]Puntajes!$D$15,IF(G233&gt;CapFinanciera4,[1]Puntajes!$D$16,0))))))</f>
        <v/>
      </c>
    </row>
    <row r="234" spans="3:8" ht="13.8">
      <c r="C234" s="558"/>
      <c r="D234" s="514" t="str">
        <f>IF(ISERROR(VLOOKUP(C234,'[1]Cap Financiera y Organizacional'!$A$12:$X$62743,2,0)),"",VLOOKUP(C234,'[1]Cap Financiera y Organizacional'!$A$12:$X$3603,2,0))</f>
        <v/>
      </c>
      <c r="E234" s="497" t="str">
        <f>IF(OR(C234="",D234=""),"",IF(ISERROR(VLOOKUP(D234,'[1]Cap Financiera y Organizacional'!$B$13:$X$62743,3,0)),"",VLOOKUP(D234,'[1]Cap Financiera y Organizacional'!$B$13:$X$62743,3,0)))</f>
        <v/>
      </c>
      <c r="F234" s="497" t="str">
        <f>IF(OR(C234="",D234=""),"",IF(ISERROR(VLOOKUP(D234,'[1]Cap Financiera y Organizacional'!$B$13:$X$62743,5,0)),"",VLOOKUP(D234,'[1]Cap Financiera y Organizacional'!$B$13:$X$62743,5,0)))</f>
        <v/>
      </c>
      <c r="G234" s="520" t="str">
        <f t="shared" si="19"/>
        <v/>
      </c>
      <c r="H234" s="498" t="str">
        <f>IF(OR(D234="",E234="",F234=""),"",IF(AND(G234&gt;0,G234&lt;=CapFinanciera1),[1]Puntajes!$D$12,IF(AND(G234&gt;CapFinanciera1,G234&lt;=CapFinanciera2),[1]Puntajes!$D$13,IF(AND(G234&gt;CapFinanciera2,G234&lt;=CapFinanciera3),[1]Puntajes!$D$14,IF(AND(G234&gt;CapFinanciera3,G234&lt;=CapFinanciera4),[1]Puntajes!$D$15,IF(G234&gt;CapFinanciera4,[1]Puntajes!$D$16,0))))))</f>
        <v/>
      </c>
    </row>
    <row r="235" spans="3:8" ht="13.8">
      <c r="C235" s="558"/>
      <c r="D235" s="514" t="str">
        <f>IF(ISERROR(VLOOKUP(C235,'[1]Cap Financiera y Organizacional'!$A$12:$X$62743,2,0)),"",VLOOKUP(C235,'[1]Cap Financiera y Organizacional'!$A$12:$X$3603,2,0))</f>
        <v/>
      </c>
      <c r="E235" s="497" t="str">
        <f>IF(OR(C235="",D235=""),"",IF(ISERROR(VLOOKUP(D235,'[1]Cap Financiera y Organizacional'!$B$13:$X$62743,3,0)),"",VLOOKUP(D235,'[1]Cap Financiera y Organizacional'!$B$13:$X$62743,3,0)))</f>
        <v/>
      </c>
      <c r="F235" s="497" t="str">
        <f>IF(OR(C235="",D235=""),"",IF(ISERROR(VLOOKUP(D235,'[1]Cap Financiera y Organizacional'!$B$13:$X$62743,5,0)),"",VLOOKUP(D235,'[1]Cap Financiera y Organizacional'!$B$13:$X$62743,5,0)))</f>
        <v/>
      </c>
      <c r="G235" s="520" t="str">
        <f t="shared" si="19"/>
        <v/>
      </c>
      <c r="H235" s="498" t="str">
        <f>IF(OR(D235="",E235="",F235=""),"",IF(AND(G235&gt;0,G235&lt;=CapFinanciera1),[1]Puntajes!$D$12,IF(AND(G235&gt;CapFinanciera1,G235&lt;=CapFinanciera2),[1]Puntajes!$D$13,IF(AND(G235&gt;CapFinanciera2,G235&lt;=CapFinanciera3),[1]Puntajes!$D$14,IF(AND(G235&gt;CapFinanciera3,G235&lt;=CapFinanciera4),[1]Puntajes!$D$15,IF(G235&gt;CapFinanciera4,[1]Puntajes!$D$16,0))))))</f>
        <v/>
      </c>
    </row>
    <row r="236" spans="3:8" ht="13.8">
      <c r="C236" s="558"/>
      <c r="D236" s="514" t="str">
        <f>IF(ISERROR(VLOOKUP(C236,'[1]Cap Financiera y Organizacional'!$A$12:$X$62743,2,0)),"",VLOOKUP(C236,'[1]Cap Financiera y Organizacional'!$A$12:$X$3603,2,0))</f>
        <v/>
      </c>
      <c r="E236" s="497" t="str">
        <f>IF(OR(C236="",D236=""),"",IF(ISERROR(VLOOKUP(D236,'[1]Cap Financiera y Organizacional'!$B$13:$X$62743,3,0)),"",VLOOKUP(D236,'[1]Cap Financiera y Organizacional'!$B$13:$X$62743,3,0)))</f>
        <v/>
      </c>
      <c r="F236" s="497" t="str">
        <f>IF(OR(C236="",D236=""),"",IF(ISERROR(VLOOKUP(D236,'[1]Cap Financiera y Organizacional'!$B$13:$X$62743,5,0)),"",VLOOKUP(D236,'[1]Cap Financiera y Organizacional'!$B$13:$X$62743,5,0)))</f>
        <v/>
      </c>
      <c r="G236" s="520" t="str">
        <f t="shared" si="19"/>
        <v/>
      </c>
      <c r="H236" s="498" t="str">
        <f>IF(OR(D236="",E236="",F236=""),"",IF(AND(G236&gt;0,G236&lt;=CapFinanciera1),[1]Puntajes!$D$12,IF(AND(G236&gt;CapFinanciera1,G236&lt;=CapFinanciera2),[1]Puntajes!$D$13,IF(AND(G236&gt;CapFinanciera2,G236&lt;=CapFinanciera3),[1]Puntajes!$D$14,IF(AND(G236&gt;CapFinanciera3,G236&lt;=CapFinanciera4),[1]Puntajes!$D$15,IF(G236&gt;CapFinanciera4,[1]Puntajes!$D$16,0))))))</f>
        <v/>
      </c>
    </row>
    <row r="237" spans="3:8" ht="13.8">
      <c r="C237" s="558"/>
      <c r="D237" s="514" t="str">
        <f>IF(ISERROR(VLOOKUP(C237,'[1]Cap Financiera y Organizacional'!$A$12:$X$62743,2,0)),"",VLOOKUP(C237,'[1]Cap Financiera y Organizacional'!$A$12:$X$3603,2,0))</f>
        <v/>
      </c>
      <c r="E237" s="497" t="str">
        <f>IF(OR(C237="",D237=""),"",IF(ISERROR(VLOOKUP(D237,'[1]Cap Financiera y Organizacional'!$B$13:$X$62743,3,0)),"",VLOOKUP(D237,'[1]Cap Financiera y Organizacional'!$B$13:$X$62743,3,0)))</f>
        <v/>
      </c>
      <c r="F237" s="497" t="str">
        <f>IF(OR(C237="",D237=""),"",IF(ISERROR(VLOOKUP(D237,'[1]Cap Financiera y Organizacional'!$B$13:$X$62743,5,0)),"",VLOOKUP(D237,'[1]Cap Financiera y Organizacional'!$B$13:$X$62743,5,0)))</f>
        <v/>
      </c>
      <c r="G237" s="520" t="str">
        <f t="shared" si="19"/>
        <v/>
      </c>
      <c r="H237" s="498" t="str">
        <f>IF(OR(D237="",E237="",F237=""),"",IF(AND(G237&gt;0,G237&lt;=CapFinanciera1),[1]Puntajes!$D$12,IF(AND(G237&gt;CapFinanciera1,G237&lt;=CapFinanciera2),[1]Puntajes!$D$13,IF(AND(G237&gt;CapFinanciera2,G237&lt;=CapFinanciera3),[1]Puntajes!$D$14,IF(AND(G237&gt;CapFinanciera3,G237&lt;=CapFinanciera4),[1]Puntajes!$D$15,IF(G237&gt;CapFinanciera4,[1]Puntajes!$D$16,0))))))</f>
        <v/>
      </c>
    </row>
    <row r="238" spans="3:8" ht="13.8">
      <c r="C238" s="558"/>
      <c r="D238" s="514" t="str">
        <f>IF(ISERROR(VLOOKUP(C238,'[1]Cap Financiera y Organizacional'!$A$12:$X$62743,2,0)),"",VLOOKUP(C238,'[1]Cap Financiera y Organizacional'!$A$12:$X$3603,2,0))</f>
        <v/>
      </c>
      <c r="E238" s="497" t="str">
        <f>IF(OR(C238="",D238=""),"",IF(ISERROR(VLOOKUP(D238,'[1]Cap Financiera y Organizacional'!$B$13:$X$62743,3,0)),"",VLOOKUP(D238,'[1]Cap Financiera y Organizacional'!$B$13:$X$62743,3,0)))</f>
        <v/>
      </c>
      <c r="F238" s="497" t="str">
        <f>IF(OR(C238="",D238=""),"",IF(ISERROR(VLOOKUP(D238,'[1]Cap Financiera y Organizacional'!$B$13:$X$62743,5,0)),"",VLOOKUP(D238,'[1]Cap Financiera y Organizacional'!$B$13:$X$62743,5,0)))</f>
        <v/>
      </c>
      <c r="G238" s="520" t="str">
        <f t="shared" si="19"/>
        <v/>
      </c>
      <c r="H238" s="498" t="str">
        <f>IF(OR(D238="",E238="",F238=""),"",IF(AND(G238&gt;0,G238&lt;=CapFinanciera1),[1]Puntajes!$D$12,IF(AND(G238&gt;CapFinanciera1,G238&lt;=CapFinanciera2),[1]Puntajes!$D$13,IF(AND(G238&gt;CapFinanciera2,G238&lt;=CapFinanciera3),[1]Puntajes!$D$14,IF(AND(G238&gt;CapFinanciera3,G238&lt;=CapFinanciera4),[1]Puntajes!$D$15,IF(G238&gt;CapFinanciera4,[1]Puntajes!$D$16,0))))))</f>
        <v/>
      </c>
    </row>
    <row r="239" spans="3:8" ht="14.4" thickBot="1">
      <c r="C239" s="560"/>
      <c r="D239" s="561" t="str">
        <f>IF(ISERROR(VLOOKUP(C239,'[1]Cap Financiera y Organizacional'!$A$12:$X$62743,2,0)),"",VLOOKUP(C239,'[1]Cap Financiera y Organizacional'!$A$12:$X$3603,2,0))</f>
        <v/>
      </c>
      <c r="E239" s="501" t="str">
        <f>IF(OR(C239="",D239=""),"",IF(ISERROR(VLOOKUP(D239,'[1]Cap Financiera y Organizacional'!$B$13:$X$62743,3,0)),"",VLOOKUP(D239,'[1]Cap Financiera y Organizacional'!$B$13:$X$62743,3,0)))</f>
        <v/>
      </c>
      <c r="F239" s="501" t="str">
        <f>IF(OR(C239="",D239=""),"",IF(ISERROR(VLOOKUP(D239,'[1]Cap Financiera y Organizacional'!$B$13:$X$62743,5,0)),"",VLOOKUP(D239,'[1]Cap Financiera y Organizacional'!$B$13:$X$62743,5,0)))</f>
        <v/>
      </c>
      <c r="G239" s="524" t="str">
        <f t="shared" si="19"/>
        <v/>
      </c>
      <c r="H239" s="502" t="str">
        <f>IF(OR(D239="",E239="",F239=""),"",IF(AND(G239&gt;0,G239&lt;=CapFinanciera1),[1]Puntajes!$D$12,IF(AND(G239&gt;CapFinanciera1,G239&lt;=CapFinanciera2),[1]Puntajes!$D$13,IF(AND(G239&gt;CapFinanciera2,G239&lt;=CapFinanciera3),[1]Puntajes!$D$14,IF(AND(G239&gt;CapFinanciera3,G239&lt;=CapFinanciera4),[1]Puntajes!$D$15,IF(G239&gt;CapFinanciera4,[1]Puntajes!$D$16,0))))))</f>
        <v/>
      </c>
    </row>
    <row r="240" spans="3:8" ht="13.8">
      <c r="C240" s="562"/>
      <c r="D240" s="484" t="str">
        <f>IF(ISERROR(VLOOKUP(C240,'[1]Cap Financiera y Organizacional'!$A$12:$X$62743,2,0)),"",VLOOKUP(C240,'[1]Cap Financiera y Organizacional'!$A$12:$X$3603,2,0))</f>
        <v/>
      </c>
      <c r="E240" s="563"/>
      <c r="F240" s="497"/>
      <c r="G240" s="520"/>
      <c r="H240" s="498"/>
    </row>
    <row r="241" spans="3:8" ht="13.8">
      <c r="C241" s="558"/>
      <c r="D241" s="514" t="str">
        <f>IF(ISERROR(VLOOKUP(C241,'[1]Cap Financiera y Organizacional'!$A$12:$X$62743,2,0)),"",VLOOKUP(C241,'[1]Cap Financiera y Organizacional'!$A$12:$X$3603,2,0))</f>
        <v/>
      </c>
      <c r="E241" s="559" t="str">
        <f>IF(OR(C241="",D241=""),"",IF(ISERROR(VLOOKUP(D241,'[1]Cap Financiera y Organizacional'!$B$13:$X$62743,3,0)),"",VLOOKUP(D241,'[1]Cap Financiera y Organizacional'!$B$13:$X$62743,3,0)))</f>
        <v/>
      </c>
      <c r="F241" s="497" t="str">
        <f>IF(OR(C241="",D241=""),"",IF(ISERROR(VLOOKUP(D241,'[1]Cap Financiera y Organizacional'!$B$13:$X$62743,5,0)),"",VLOOKUP(D241,'[1]Cap Financiera y Organizacional'!$B$13:$X$62743,5,0)))</f>
        <v/>
      </c>
      <c r="G241" s="520" t="str">
        <f t="shared" ref="G241:G250" si="20">IF(OR(D241="",E241="",F241=""),"",IF(OR(E241=0,F241=0),0,E241/F241))</f>
        <v/>
      </c>
      <c r="H241" s="498" t="str">
        <f>IF(OR(D241="",E241="",F241=""),"",IF(AND(G241&gt;0,G241&lt;=CapFinanciera1),[1]Puntajes!$D$12,IF(AND(G241&gt;CapFinanciera1,G241&lt;=CapFinanciera2),[1]Puntajes!$D$13,IF(AND(G241&gt;CapFinanciera2,G241&lt;=CapFinanciera3),[1]Puntajes!$D$14,IF(AND(G241&gt;CapFinanciera3,G241&lt;=CapFinanciera4),[1]Puntajes!$D$15,IF(G241&gt;CapFinanciera4,[1]Puntajes!$D$16,0))))))</f>
        <v/>
      </c>
    </row>
    <row r="242" spans="3:8" ht="13.8">
      <c r="C242" s="558"/>
      <c r="D242" s="514" t="str">
        <f>IF(ISERROR(VLOOKUP(C242,'[1]Cap Financiera y Organizacional'!$A$12:$X$62743,2,0)),"",VLOOKUP(C242,'[1]Cap Financiera y Organizacional'!$A$12:$X$3603,2,0))</f>
        <v/>
      </c>
      <c r="E242" s="559" t="str">
        <f>IF(OR(C242="",D242=""),"",IF(ISERROR(VLOOKUP(D242,'[1]Cap Financiera y Organizacional'!$B$13:$X$62743,3,0)),"",VLOOKUP(D242,'[1]Cap Financiera y Organizacional'!$B$13:$X$62743,3,0)))</f>
        <v/>
      </c>
      <c r="F242" s="497" t="str">
        <f>IF(OR(C242="",D242=""),"",IF(ISERROR(VLOOKUP(D242,'[1]Cap Financiera y Organizacional'!$B$13:$X$62743,5,0)),"",VLOOKUP(D242,'[1]Cap Financiera y Organizacional'!$B$13:$X$62743,5,0)))</f>
        <v/>
      </c>
      <c r="G242" s="520" t="str">
        <f t="shared" si="20"/>
        <v/>
      </c>
      <c r="H242" s="498" t="str">
        <f>IF(OR(D242="",E242="",F242=""),"",IF(AND(G242&gt;0,G242&lt;=CapFinanciera1),[1]Puntajes!$D$12,IF(AND(G242&gt;CapFinanciera1,G242&lt;=CapFinanciera2),[1]Puntajes!$D$13,IF(AND(G242&gt;CapFinanciera2,G242&lt;=CapFinanciera3),[1]Puntajes!$D$14,IF(AND(G242&gt;CapFinanciera3,G242&lt;=CapFinanciera4),[1]Puntajes!$D$15,IF(G242&gt;CapFinanciera4,[1]Puntajes!$D$16,0))))))</f>
        <v/>
      </c>
    </row>
    <row r="243" spans="3:8" ht="13.8">
      <c r="C243" s="558"/>
      <c r="D243" s="514" t="str">
        <f>IF(ISERROR(VLOOKUP(C243,'[1]Cap Financiera y Organizacional'!$A$12:$X$62743,2,0)),"",VLOOKUP(C243,'[1]Cap Financiera y Organizacional'!$A$12:$X$3603,2,0))</f>
        <v/>
      </c>
      <c r="E243" s="559" t="str">
        <f>IF(OR(C243="",D243=""),"",IF(ISERROR(VLOOKUP(D243,'[1]Cap Financiera y Organizacional'!$B$13:$X$62743,3,0)),"",VLOOKUP(D243,'[1]Cap Financiera y Organizacional'!$B$13:$X$62743,3,0)))</f>
        <v/>
      </c>
      <c r="F243" s="497" t="str">
        <f>IF(OR(C243="",D243=""),"",IF(ISERROR(VLOOKUP(D243,'[1]Cap Financiera y Organizacional'!$B$13:$X$62743,5,0)),"",VLOOKUP(D243,'[1]Cap Financiera y Organizacional'!$B$13:$X$62743,5,0)))</f>
        <v/>
      </c>
      <c r="G243" s="520" t="str">
        <f t="shared" si="20"/>
        <v/>
      </c>
      <c r="H243" s="498" t="str">
        <f>IF(OR(D243="",E243="",F243=""),"",IF(AND(G243&gt;0,G243&lt;=CapFinanciera1),[1]Puntajes!$D$12,IF(AND(G243&gt;CapFinanciera1,G243&lt;=CapFinanciera2),[1]Puntajes!$D$13,IF(AND(G243&gt;CapFinanciera2,G243&lt;=CapFinanciera3),[1]Puntajes!$D$14,IF(AND(G243&gt;CapFinanciera3,G243&lt;=CapFinanciera4),[1]Puntajes!$D$15,IF(G243&gt;CapFinanciera4,[1]Puntajes!$D$16,0))))))</f>
        <v/>
      </c>
    </row>
    <row r="244" spans="3:8" ht="13.8">
      <c r="C244" s="558"/>
      <c r="D244" s="514" t="str">
        <f>IF(ISERROR(VLOOKUP(C244,'[1]Cap Financiera y Organizacional'!$A$12:$X$62743,2,0)),"",VLOOKUP(C244,'[1]Cap Financiera y Organizacional'!$A$12:$X$3603,2,0))</f>
        <v/>
      </c>
      <c r="E244" s="497" t="str">
        <f>IF(OR(C244="",D244=""),"",IF(ISERROR(VLOOKUP(D244,'[1]Cap Financiera y Organizacional'!$B$13:$X$62743,3,0)),"",VLOOKUP(D244,'[1]Cap Financiera y Organizacional'!$B$13:$X$62743,3,0)))</f>
        <v/>
      </c>
      <c r="F244" s="497" t="str">
        <f>IF(OR(C244="",D244=""),"",IF(ISERROR(VLOOKUP(D244,'[1]Cap Financiera y Organizacional'!$B$13:$X$62743,5,0)),"",VLOOKUP(D244,'[1]Cap Financiera y Organizacional'!$B$13:$X$62743,5,0)))</f>
        <v/>
      </c>
      <c r="G244" s="520" t="str">
        <f t="shared" si="20"/>
        <v/>
      </c>
      <c r="H244" s="498" t="str">
        <f>IF(OR(D244="",E244="",F244=""),"",IF(AND(G244&gt;0,G244&lt;=CapFinanciera1),[1]Puntajes!$D$12,IF(AND(G244&gt;CapFinanciera1,G244&lt;=CapFinanciera2),[1]Puntajes!$D$13,IF(AND(G244&gt;CapFinanciera2,G244&lt;=CapFinanciera3),[1]Puntajes!$D$14,IF(AND(G244&gt;CapFinanciera3,G244&lt;=CapFinanciera4),[1]Puntajes!$D$15,IF(G244&gt;CapFinanciera4,[1]Puntajes!$D$16,0))))))</f>
        <v/>
      </c>
    </row>
    <row r="245" spans="3:8" ht="13.8">
      <c r="C245" s="558"/>
      <c r="D245" s="514" t="str">
        <f>IF(ISERROR(VLOOKUP(C245,'[1]Cap Financiera y Organizacional'!$A$12:$X$62743,2,0)),"",VLOOKUP(C245,'[1]Cap Financiera y Organizacional'!$A$12:$X$3603,2,0))</f>
        <v/>
      </c>
      <c r="E245" s="497" t="str">
        <f>IF(OR(C245="",D245=""),"",IF(ISERROR(VLOOKUP(D245,'[1]Cap Financiera y Organizacional'!$B$13:$X$62743,3,0)),"",VLOOKUP(D245,'[1]Cap Financiera y Organizacional'!$B$13:$X$62743,3,0)))</f>
        <v/>
      </c>
      <c r="F245" s="497" t="str">
        <f>IF(OR(C245="",D245=""),"",IF(ISERROR(VLOOKUP(D245,'[1]Cap Financiera y Organizacional'!$B$13:$X$62743,5,0)),"",VLOOKUP(D245,'[1]Cap Financiera y Organizacional'!$B$13:$X$62743,5,0)))</f>
        <v/>
      </c>
      <c r="G245" s="520" t="str">
        <f t="shared" si="20"/>
        <v/>
      </c>
      <c r="H245" s="498" t="str">
        <f>IF(OR(D245="",E245="",F245=""),"",IF(AND(G245&gt;0,G245&lt;=CapFinanciera1),[1]Puntajes!$D$12,IF(AND(G245&gt;CapFinanciera1,G245&lt;=CapFinanciera2),[1]Puntajes!$D$13,IF(AND(G245&gt;CapFinanciera2,G245&lt;=CapFinanciera3),[1]Puntajes!$D$14,IF(AND(G245&gt;CapFinanciera3,G245&lt;=CapFinanciera4),[1]Puntajes!$D$15,IF(G245&gt;CapFinanciera4,[1]Puntajes!$D$16,0))))))</f>
        <v/>
      </c>
    </row>
    <row r="246" spans="3:8" ht="13.8">
      <c r="C246" s="558"/>
      <c r="D246" s="514" t="str">
        <f>IF(ISERROR(VLOOKUP(C246,'[1]Cap Financiera y Organizacional'!$A$12:$X$62743,2,0)),"",VLOOKUP(C246,'[1]Cap Financiera y Organizacional'!$A$12:$X$3603,2,0))</f>
        <v/>
      </c>
      <c r="E246" s="497" t="str">
        <f>IF(OR(C246="",D246=""),"",IF(ISERROR(VLOOKUP(D246,'[1]Cap Financiera y Organizacional'!$B$13:$X$62743,3,0)),"",VLOOKUP(D246,'[1]Cap Financiera y Organizacional'!$B$13:$X$62743,3,0)))</f>
        <v/>
      </c>
      <c r="F246" s="497" t="str">
        <f>IF(OR(C246="",D246=""),"",IF(ISERROR(VLOOKUP(D246,'[1]Cap Financiera y Organizacional'!$B$13:$X$62743,5,0)),"",VLOOKUP(D246,'[1]Cap Financiera y Organizacional'!$B$13:$X$62743,5,0)))</f>
        <v/>
      </c>
      <c r="G246" s="520" t="str">
        <f t="shared" si="20"/>
        <v/>
      </c>
      <c r="H246" s="498" t="str">
        <f>IF(OR(D246="",E246="",F246=""),"",IF(AND(G246&gt;0,G246&lt;=CapFinanciera1),[1]Puntajes!$D$12,IF(AND(G246&gt;CapFinanciera1,G246&lt;=CapFinanciera2),[1]Puntajes!$D$13,IF(AND(G246&gt;CapFinanciera2,G246&lt;=CapFinanciera3),[1]Puntajes!$D$14,IF(AND(G246&gt;CapFinanciera3,G246&lt;=CapFinanciera4),[1]Puntajes!$D$15,IF(G246&gt;CapFinanciera4,[1]Puntajes!$D$16,0))))))</f>
        <v/>
      </c>
    </row>
    <row r="247" spans="3:8" ht="13.8">
      <c r="C247" s="558"/>
      <c r="D247" s="514" t="str">
        <f>IF(ISERROR(VLOOKUP(C247,'[1]Cap Financiera y Organizacional'!$A$12:$X$62743,2,0)),"",VLOOKUP(C247,'[1]Cap Financiera y Organizacional'!$A$12:$X$3603,2,0))</f>
        <v/>
      </c>
      <c r="E247" s="497" t="str">
        <f>IF(OR(C247="",D247=""),"",IF(ISERROR(VLOOKUP(D247,'[1]Cap Financiera y Organizacional'!$B$13:$X$62743,3,0)),"",VLOOKUP(D247,'[1]Cap Financiera y Organizacional'!$B$13:$X$62743,3,0)))</f>
        <v/>
      </c>
      <c r="F247" s="497" t="str">
        <f>IF(OR(C247="",D247=""),"",IF(ISERROR(VLOOKUP(D247,'[1]Cap Financiera y Organizacional'!$B$13:$X$62743,5,0)),"",VLOOKUP(D247,'[1]Cap Financiera y Organizacional'!$B$13:$X$62743,5,0)))</f>
        <v/>
      </c>
      <c r="G247" s="520" t="str">
        <f t="shared" si="20"/>
        <v/>
      </c>
      <c r="H247" s="498" t="str">
        <f>IF(OR(D247="",E247="",F247=""),"",IF(AND(G247&gt;0,G247&lt;=CapFinanciera1),[1]Puntajes!$D$12,IF(AND(G247&gt;CapFinanciera1,G247&lt;=CapFinanciera2),[1]Puntajes!$D$13,IF(AND(G247&gt;CapFinanciera2,G247&lt;=CapFinanciera3),[1]Puntajes!$D$14,IF(AND(G247&gt;CapFinanciera3,G247&lt;=CapFinanciera4),[1]Puntajes!$D$15,IF(G247&gt;CapFinanciera4,[1]Puntajes!$D$16,0))))))</f>
        <v/>
      </c>
    </row>
    <row r="248" spans="3:8" ht="13.8">
      <c r="C248" s="558"/>
      <c r="D248" s="514" t="str">
        <f>IF(ISERROR(VLOOKUP(C248,'[1]Cap Financiera y Organizacional'!$A$12:$X$62743,2,0)),"",VLOOKUP(C248,'[1]Cap Financiera y Organizacional'!$A$12:$X$3603,2,0))</f>
        <v/>
      </c>
      <c r="E248" s="497" t="str">
        <f>IF(OR(C248="",D248=""),"",IF(ISERROR(VLOOKUP(D248,'[1]Cap Financiera y Organizacional'!$B$13:$X$62743,3,0)),"",VLOOKUP(D248,'[1]Cap Financiera y Organizacional'!$B$13:$X$62743,3,0)))</f>
        <v/>
      </c>
      <c r="F248" s="497" t="str">
        <f>IF(OR(C248="",D248=""),"",IF(ISERROR(VLOOKUP(D248,'[1]Cap Financiera y Organizacional'!$B$13:$X$62743,5,0)),"",VLOOKUP(D248,'[1]Cap Financiera y Organizacional'!$B$13:$X$62743,5,0)))</f>
        <v/>
      </c>
      <c r="G248" s="520" t="str">
        <f t="shared" si="20"/>
        <v/>
      </c>
      <c r="H248" s="498" t="str">
        <f>IF(OR(D248="",E248="",F248=""),"",IF(AND(G248&gt;0,G248&lt;=CapFinanciera1),[1]Puntajes!$D$12,IF(AND(G248&gt;CapFinanciera1,G248&lt;=CapFinanciera2),[1]Puntajes!$D$13,IF(AND(G248&gt;CapFinanciera2,G248&lt;=CapFinanciera3),[1]Puntajes!$D$14,IF(AND(G248&gt;CapFinanciera3,G248&lt;=CapFinanciera4),[1]Puntajes!$D$15,IF(G248&gt;CapFinanciera4,[1]Puntajes!$D$16,0))))))</f>
        <v/>
      </c>
    </row>
    <row r="249" spans="3:8" ht="13.8">
      <c r="C249" s="558"/>
      <c r="D249" s="514" t="str">
        <f>IF(ISERROR(VLOOKUP(C249,'[1]Cap Financiera y Organizacional'!$A$12:$X$62743,2,0)),"",VLOOKUP(C249,'[1]Cap Financiera y Organizacional'!$A$12:$X$3603,2,0))</f>
        <v/>
      </c>
      <c r="E249" s="497" t="str">
        <f>IF(OR(C249="",D249=""),"",IF(ISERROR(VLOOKUP(D249,'[1]Cap Financiera y Organizacional'!$B$13:$X$62743,3,0)),"",VLOOKUP(D249,'[1]Cap Financiera y Organizacional'!$B$13:$X$62743,3,0)))</f>
        <v/>
      </c>
      <c r="F249" s="497" t="str">
        <f>IF(OR(C249="",D249=""),"",IF(ISERROR(VLOOKUP(D249,'[1]Cap Financiera y Organizacional'!$B$13:$X$62743,5,0)),"",VLOOKUP(D249,'[1]Cap Financiera y Organizacional'!$B$13:$X$62743,5,0)))</f>
        <v/>
      </c>
      <c r="G249" s="520" t="str">
        <f t="shared" si="20"/>
        <v/>
      </c>
      <c r="H249" s="498" t="str">
        <f>IF(OR(D249="",E249="",F249=""),"",IF(AND(G249&gt;0,G249&lt;=CapFinanciera1),[1]Puntajes!$D$12,IF(AND(G249&gt;CapFinanciera1,G249&lt;=CapFinanciera2),[1]Puntajes!$D$13,IF(AND(G249&gt;CapFinanciera2,G249&lt;=CapFinanciera3),[1]Puntajes!$D$14,IF(AND(G249&gt;CapFinanciera3,G249&lt;=CapFinanciera4),[1]Puntajes!$D$15,IF(G249&gt;CapFinanciera4,[1]Puntajes!$D$16,0))))))</f>
        <v/>
      </c>
    </row>
    <row r="250" spans="3:8" ht="14.4" thickBot="1">
      <c r="C250" s="560"/>
      <c r="D250" s="561" t="str">
        <f>IF(ISERROR(VLOOKUP(C250,'[1]Cap Financiera y Organizacional'!$A$12:$X$62743,2,0)),"",VLOOKUP(C250,'[1]Cap Financiera y Organizacional'!$A$12:$X$3603,2,0))</f>
        <v/>
      </c>
      <c r="E250" s="501" t="str">
        <f>IF(OR(C250="",D250=""),"",IF(ISERROR(VLOOKUP(D250,'[1]Cap Financiera y Organizacional'!$B$13:$X$62743,3,0)),"",VLOOKUP(D250,'[1]Cap Financiera y Organizacional'!$B$13:$X$62743,3,0)))</f>
        <v/>
      </c>
      <c r="F250" s="501" t="str">
        <f>IF(OR(C250="",D250=""),"",IF(ISERROR(VLOOKUP(D250,'[1]Cap Financiera y Organizacional'!$B$13:$X$62743,5,0)),"",VLOOKUP(D250,'[1]Cap Financiera y Organizacional'!$B$13:$X$62743,5,0)))</f>
        <v/>
      </c>
      <c r="G250" s="524" t="str">
        <f t="shared" si="20"/>
        <v/>
      </c>
      <c r="H250" s="502" t="str">
        <f>IF(OR(D250="",E250="",F250=""),"",IF(AND(G250&gt;0,G250&lt;=CapFinanciera1),[1]Puntajes!$D$12,IF(AND(G250&gt;CapFinanciera1,G250&lt;=CapFinanciera2),[1]Puntajes!$D$13,IF(AND(G250&gt;CapFinanciera2,G250&lt;=CapFinanciera3),[1]Puntajes!$D$14,IF(AND(G250&gt;CapFinanciera3,G250&lt;=CapFinanciera4),[1]Puntajes!$D$15,IF(G250&gt;CapFinanciera4,[1]Puntajes!$D$16,0))))))</f>
        <v/>
      </c>
    </row>
    <row r="251" spans="3:8" ht="13.8">
      <c r="C251" s="562"/>
      <c r="D251" s="484" t="str">
        <f>IF(ISERROR(VLOOKUP(C251,'[1]Cap Financiera y Organizacional'!$A$12:$X$62743,2,0)),"",VLOOKUP(C251,'[1]Cap Financiera y Organizacional'!$A$12:$X$3603,2,0))</f>
        <v/>
      </c>
      <c r="E251" s="563"/>
      <c r="F251" s="497"/>
      <c r="G251" s="520"/>
      <c r="H251" s="498"/>
    </row>
    <row r="252" spans="3:8" ht="13.8">
      <c r="C252" s="558"/>
      <c r="D252" s="514" t="str">
        <f>IF(ISERROR(VLOOKUP(C252,'[1]Cap Financiera y Organizacional'!$A$12:$X$62743,2,0)),"",VLOOKUP(C252,'[1]Cap Financiera y Organizacional'!$A$12:$X$3603,2,0))</f>
        <v/>
      </c>
      <c r="E252" s="559" t="str">
        <f>IF(OR(C252="",D252=""),"",IF(ISERROR(VLOOKUP(D252,'[1]Cap Financiera y Organizacional'!$B$13:$X$62743,3,0)),"",VLOOKUP(D252,'[1]Cap Financiera y Organizacional'!$B$13:$X$62743,3,0)))</f>
        <v/>
      </c>
      <c r="F252" s="497" t="str">
        <f>IF(OR(C252="",D252=""),"",IF(ISERROR(VLOOKUP(D252,'[1]Cap Financiera y Organizacional'!$B$13:$X$62743,5,0)),"",VLOOKUP(D252,'[1]Cap Financiera y Organizacional'!$B$13:$X$62743,5,0)))</f>
        <v/>
      </c>
      <c r="G252" s="520" t="str">
        <f t="shared" ref="G252:G261" si="21">IF(OR(D252="",E252="",F252=""),"",IF(OR(E252=0,F252=0),0,E252/F252))</f>
        <v/>
      </c>
      <c r="H252" s="498" t="str">
        <f>IF(OR(D252="",E252="",F252=""),"",IF(AND(G252&gt;0,G252&lt;=CapFinanciera1),[1]Puntajes!$D$12,IF(AND(G252&gt;CapFinanciera1,G252&lt;=CapFinanciera2),[1]Puntajes!$D$13,IF(AND(G252&gt;CapFinanciera2,G252&lt;=CapFinanciera3),[1]Puntajes!$D$14,IF(AND(G252&gt;CapFinanciera3,G252&lt;=CapFinanciera4),[1]Puntajes!$D$15,IF(G252&gt;CapFinanciera4,[1]Puntajes!$D$16,0))))))</f>
        <v/>
      </c>
    </row>
    <row r="253" spans="3:8" ht="13.8">
      <c r="C253" s="558"/>
      <c r="D253" s="514" t="str">
        <f>IF(ISERROR(VLOOKUP(C253,'[1]Cap Financiera y Organizacional'!$A$12:$X$62743,2,0)),"",VLOOKUP(C253,'[1]Cap Financiera y Organizacional'!$A$12:$X$3603,2,0))</f>
        <v/>
      </c>
      <c r="E253" s="559" t="str">
        <f>IF(OR(C253="",D253=""),"",IF(ISERROR(VLOOKUP(D253,'[1]Cap Financiera y Organizacional'!$B$13:$X$62743,3,0)),"",VLOOKUP(D253,'[1]Cap Financiera y Organizacional'!$B$13:$X$62743,3,0)))</f>
        <v/>
      </c>
      <c r="F253" s="497" t="str">
        <f>IF(OR(C253="",D253=""),"",IF(ISERROR(VLOOKUP(D253,'[1]Cap Financiera y Organizacional'!$B$13:$X$62743,5,0)),"",VLOOKUP(D253,'[1]Cap Financiera y Organizacional'!$B$13:$X$62743,5,0)))</f>
        <v/>
      </c>
      <c r="G253" s="520" t="str">
        <f t="shared" si="21"/>
        <v/>
      </c>
      <c r="H253" s="498" t="str">
        <f>IF(OR(D253="",E253="",F253=""),"",IF(AND(G253&gt;0,G253&lt;=CapFinanciera1),[1]Puntajes!$D$12,IF(AND(G253&gt;CapFinanciera1,G253&lt;=CapFinanciera2),[1]Puntajes!$D$13,IF(AND(G253&gt;CapFinanciera2,G253&lt;=CapFinanciera3),[1]Puntajes!$D$14,IF(AND(G253&gt;CapFinanciera3,G253&lt;=CapFinanciera4),[1]Puntajes!$D$15,IF(G253&gt;CapFinanciera4,[1]Puntajes!$D$16,0))))))</f>
        <v/>
      </c>
    </row>
    <row r="254" spans="3:8" ht="13.8">
      <c r="C254" s="558"/>
      <c r="D254" s="514" t="str">
        <f>IF(ISERROR(VLOOKUP(C254,'[1]Cap Financiera y Organizacional'!$A$12:$X$62743,2,0)),"",VLOOKUP(C254,'[1]Cap Financiera y Organizacional'!$A$12:$X$3603,2,0))</f>
        <v/>
      </c>
      <c r="E254" s="559" t="str">
        <f>IF(OR(C254="",D254=""),"",IF(ISERROR(VLOOKUP(D254,'[1]Cap Financiera y Organizacional'!$B$13:$X$62743,3,0)),"",VLOOKUP(D254,'[1]Cap Financiera y Organizacional'!$B$13:$X$62743,3,0)))</f>
        <v/>
      </c>
      <c r="F254" s="497" t="str">
        <f>IF(OR(C254="",D254=""),"",IF(ISERROR(VLOOKUP(D254,'[1]Cap Financiera y Organizacional'!$B$13:$X$62743,5,0)),"",VLOOKUP(D254,'[1]Cap Financiera y Organizacional'!$B$13:$X$62743,5,0)))</f>
        <v/>
      </c>
      <c r="G254" s="520" t="str">
        <f t="shared" si="21"/>
        <v/>
      </c>
      <c r="H254" s="498" t="str">
        <f>IF(OR(D254="",E254="",F254=""),"",IF(AND(G254&gt;0,G254&lt;=CapFinanciera1),[1]Puntajes!$D$12,IF(AND(G254&gt;CapFinanciera1,G254&lt;=CapFinanciera2),[1]Puntajes!$D$13,IF(AND(G254&gt;CapFinanciera2,G254&lt;=CapFinanciera3),[1]Puntajes!$D$14,IF(AND(G254&gt;CapFinanciera3,G254&lt;=CapFinanciera4),[1]Puntajes!$D$15,IF(G254&gt;CapFinanciera4,[1]Puntajes!$D$16,0))))))</f>
        <v/>
      </c>
    </row>
    <row r="255" spans="3:8" ht="13.8">
      <c r="C255" s="558"/>
      <c r="D255" s="514" t="str">
        <f>IF(ISERROR(VLOOKUP(C255,'[1]Cap Financiera y Organizacional'!$A$12:$X$62743,2,0)),"",VLOOKUP(C255,'[1]Cap Financiera y Organizacional'!$A$12:$X$3603,2,0))</f>
        <v/>
      </c>
      <c r="E255" s="497" t="str">
        <f>IF(OR(C255="",D255=""),"",IF(ISERROR(VLOOKUP(D255,'[1]Cap Financiera y Organizacional'!$B$13:$X$62743,3,0)),"",VLOOKUP(D255,'[1]Cap Financiera y Organizacional'!$B$13:$X$62743,3,0)))</f>
        <v/>
      </c>
      <c r="F255" s="497" t="str">
        <f>IF(OR(C255="",D255=""),"",IF(ISERROR(VLOOKUP(D255,'[1]Cap Financiera y Organizacional'!$B$13:$X$62743,5,0)),"",VLOOKUP(D255,'[1]Cap Financiera y Organizacional'!$B$13:$X$62743,5,0)))</f>
        <v/>
      </c>
      <c r="G255" s="520" t="str">
        <f t="shared" si="21"/>
        <v/>
      </c>
      <c r="H255" s="498" t="str">
        <f>IF(OR(D255="",E255="",F255=""),"",IF(AND(G255&gt;0,G255&lt;=CapFinanciera1),[1]Puntajes!$D$12,IF(AND(G255&gt;CapFinanciera1,G255&lt;=CapFinanciera2),[1]Puntajes!$D$13,IF(AND(G255&gt;CapFinanciera2,G255&lt;=CapFinanciera3),[1]Puntajes!$D$14,IF(AND(G255&gt;CapFinanciera3,G255&lt;=CapFinanciera4),[1]Puntajes!$D$15,IF(G255&gt;CapFinanciera4,[1]Puntajes!$D$16,0))))))</f>
        <v/>
      </c>
    </row>
    <row r="256" spans="3:8" ht="13.8">
      <c r="C256" s="558"/>
      <c r="D256" s="514" t="str">
        <f>IF(ISERROR(VLOOKUP(C256,'[1]Cap Financiera y Organizacional'!$A$12:$X$62743,2,0)),"",VLOOKUP(C256,'[1]Cap Financiera y Organizacional'!$A$12:$X$3603,2,0))</f>
        <v/>
      </c>
      <c r="E256" s="497" t="str">
        <f>IF(OR(C256="",D256=""),"",IF(ISERROR(VLOOKUP(D256,'[1]Cap Financiera y Organizacional'!$B$13:$X$62743,3,0)),"",VLOOKUP(D256,'[1]Cap Financiera y Organizacional'!$B$13:$X$62743,3,0)))</f>
        <v/>
      </c>
      <c r="F256" s="497" t="str">
        <f>IF(OR(C256="",D256=""),"",IF(ISERROR(VLOOKUP(D256,'[1]Cap Financiera y Organizacional'!$B$13:$X$62743,5,0)),"",VLOOKUP(D256,'[1]Cap Financiera y Organizacional'!$B$13:$X$62743,5,0)))</f>
        <v/>
      </c>
      <c r="G256" s="520" t="str">
        <f t="shared" si="21"/>
        <v/>
      </c>
      <c r="H256" s="498" t="str">
        <f>IF(OR(D256="",E256="",F256=""),"",IF(AND(G256&gt;0,G256&lt;=CapFinanciera1),[1]Puntajes!$D$12,IF(AND(G256&gt;CapFinanciera1,G256&lt;=CapFinanciera2),[1]Puntajes!$D$13,IF(AND(G256&gt;CapFinanciera2,G256&lt;=CapFinanciera3),[1]Puntajes!$D$14,IF(AND(G256&gt;CapFinanciera3,G256&lt;=CapFinanciera4),[1]Puntajes!$D$15,IF(G256&gt;CapFinanciera4,[1]Puntajes!$D$16,0))))))</f>
        <v/>
      </c>
    </row>
    <row r="257" spans="3:8" ht="13.8">
      <c r="C257" s="558"/>
      <c r="D257" s="514" t="str">
        <f>IF(ISERROR(VLOOKUP(C257,'[1]Cap Financiera y Organizacional'!$A$12:$X$62743,2,0)),"",VLOOKUP(C257,'[1]Cap Financiera y Organizacional'!$A$12:$X$3603,2,0))</f>
        <v/>
      </c>
      <c r="E257" s="497" t="str">
        <f>IF(OR(C257="",D257=""),"",IF(ISERROR(VLOOKUP(D257,'[1]Cap Financiera y Organizacional'!$B$13:$X$62743,3,0)),"",VLOOKUP(D257,'[1]Cap Financiera y Organizacional'!$B$13:$X$62743,3,0)))</f>
        <v/>
      </c>
      <c r="F257" s="497" t="str">
        <f>IF(OR(C257="",D257=""),"",IF(ISERROR(VLOOKUP(D257,'[1]Cap Financiera y Organizacional'!$B$13:$X$62743,5,0)),"",VLOOKUP(D257,'[1]Cap Financiera y Organizacional'!$B$13:$X$62743,5,0)))</f>
        <v/>
      </c>
      <c r="G257" s="520" t="str">
        <f t="shared" si="21"/>
        <v/>
      </c>
      <c r="H257" s="498" t="str">
        <f>IF(OR(D257="",E257="",F257=""),"",IF(AND(G257&gt;0,G257&lt;=CapFinanciera1),[1]Puntajes!$D$12,IF(AND(G257&gt;CapFinanciera1,G257&lt;=CapFinanciera2),[1]Puntajes!$D$13,IF(AND(G257&gt;CapFinanciera2,G257&lt;=CapFinanciera3),[1]Puntajes!$D$14,IF(AND(G257&gt;CapFinanciera3,G257&lt;=CapFinanciera4),[1]Puntajes!$D$15,IF(G257&gt;CapFinanciera4,[1]Puntajes!$D$16,0))))))</f>
        <v/>
      </c>
    </row>
    <row r="258" spans="3:8" ht="13.8">
      <c r="C258" s="558"/>
      <c r="D258" s="514" t="str">
        <f>IF(ISERROR(VLOOKUP(C258,'[1]Cap Financiera y Organizacional'!$A$12:$X$62743,2,0)),"",VLOOKUP(C258,'[1]Cap Financiera y Organizacional'!$A$12:$X$3603,2,0))</f>
        <v/>
      </c>
      <c r="E258" s="497" t="str">
        <f>IF(OR(C258="",D258=""),"",IF(ISERROR(VLOOKUP(D258,'[1]Cap Financiera y Organizacional'!$B$13:$X$62743,3,0)),"",VLOOKUP(D258,'[1]Cap Financiera y Organizacional'!$B$13:$X$62743,3,0)))</f>
        <v/>
      </c>
      <c r="F258" s="497" t="str">
        <f>IF(OR(C258="",D258=""),"",IF(ISERROR(VLOOKUP(D258,'[1]Cap Financiera y Organizacional'!$B$13:$X$62743,5,0)),"",VLOOKUP(D258,'[1]Cap Financiera y Organizacional'!$B$13:$X$62743,5,0)))</f>
        <v/>
      </c>
      <c r="G258" s="520" t="str">
        <f t="shared" si="21"/>
        <v/>
      </c>
      <c r="H258" s="498" t="str">
        <f>IF(OR(D258="",E258="",F258=""),"",IF(AND(G258&gt;0,G258&lt;=CapFinanciera1),[1]Puntajes!$D$12,IF(AND(G258&gt;CapFinanciera1,G258&lt;=CapFinanciera2),[1]Puntajes!$D$13,IF(AND(G258&gt;CapFinanciera2,G258&lt;=CapFinanciera3),[1]Puntajes!$D$14,IF(AND(G258&gt;CapFinanciera3,G258&lt;=CapFinanciera4),[1]Puntajes!$D$15,IF(G258&gt;CapFinanciera4,[1]Puntajes!$D$16,0))))))</f>
        <v/>
      </c>
    </row>
    <row r="259" spans="3:8" ht="13.8">
      <c r="C259" s="558"/>
      <c r="D259" s="514" t="str">
        <f>IF(ISERROR(VLOOKUP(C259,'[1]Cap Financiera y Organizacional'!$A$12:$X$62743,2,0)),"",VLOOKUP(C259,'[1]Cap Financiera y Organizacional'!$A$12:$X$3603,2,0))</f>
        <v/>
      </c>
      <c r="E259" s="497" t="str">
        <f>IF(OR(C259="",D259=""),"",IF(ISERROR(VLOOKUP(D259,'[1]Cap Financiera y Organizacional'!$B$13:$X$62743,3,0)),"",VLOOKUP(D259,'[1]Cap Financiera y Organizacional'!$B$13:$X$62743,3,0)))</f>
        <v/>
      </c>
      <c r="F259" s="497" t="str">
        <f>IF(OR(C259="",D259=""),"",IF(ISERROR(VLOOKUP(D259,'[1]Cap Financiera y Organizacional'!$B$13:$X$62743,5,0)),"",VLOOKUP(D259,'[1]Cap Financiera y Organizacional'!$B$13:$X$62743,5,0)))</f>
        <v/>
      </c>
      <c r="G259" s="520" t="str">
        <f t="shared" si="21"/>
        <v/>
      </c>
      <c r="H259" s="498" t="str">
        <f>IF(OR(D259="",E259="",F259=""),"",IF(AND(G259&gt;0,G259&lt;=CapFinanciera1),[1]Puntajes!$D$12,IF(AND(G259&gt;CapFinanciera1,G259&lt;=CapFinanciera2),[1]Puntajes!$D$13,IF(AND(G259&gt;CapFinanciera2,G259&lt;=CapFinanciera3),[1]Puntajes!$D$14,IF(AND(G259&gt;CapFinanciera3,G259&lt;=CapFinanciera4),[1]Puntajes!$D$15,IF(G259&gt;CapFinanciera4,[1]Puntajes!$D$16,0))))))</f>
        <v/>
      </c>
    </row>
    <row r="260" spans="3:8" ht="13.8">
      <c r="C260" s="558"/>
      <c r="D260" s="514" t="str">
        <f>IF(ISERROR(VLOOKUP(C260,'[1]Cap Financiera y Organizacional'!$A$12:$X$62743,2,0)),"",VLOOKUP(C260,'[1]Cap Financiera y Organizacional'!$A$12:$X$3603,2,0))</f>
        <v/>
      </c>
      <c r="E260" s="497" t="str">
        <f>IF(OR(C260="",D260=""),"",IF(ISERROR(VLOOKUP(D260,'[1]Cap Financiera y Organizacional'!$B$13:$X$62743,3,0)),"",VLOOKUP(D260,'[1]Cap Financiera y Organizacional'!$B$13:$X$62743,3,0)))</f>
        <v/>
      </c>
      <c r="F260" s="497" t="str">
        <f>IF(OR(C260="",D260=""),"",IF(ISERROR(VLOOKUP(D260,'[1]Cap Financiera y Organizacional'!$B$13:$X$62743,5,0)),"",VLOOKUP(D260,'[1]Cap Financiera y Organizacional'!$B$13:$X$62743,5,0)))</f>
        <v/>
      </c>
      <c r="G260" s="520" t="str">
        <f t="shared" si="21"/>
        <v/>
      </c>
      <c r="H260" s="498" t="str">
        <f>IF(OR(D260="",E260="",F260=""),"",IF(AND(G260&gt;0,G260&lt;=CapFinanciera1),[1]Puntajes!$D$12,IF(AND(G260&gt;CapFinanciera1,G260&lt;=CapFinanciera2),[1]Puntajes!$D$13,IF(AND(G260&gt;CapFinanciera2,G260&lt;=CapFinanciera3),[1]Puntajes!$D$14,IF(AND(G260&gt;CapFinanciera3,G260&lt;=CapFinanciera4),[1]Puntajes!$D$15,IF(G260&gt;CapFinanciera4,[1]Puntajes!$D$16,0))))))</f>
        <v/>
      </c>
    </row>
    <row r="261" spans="3:8" ht="14.4" thickBot="1">
      <c r="C261" s="560"/>
      <c r="D261" s="561" t="str">
        <f>IF(ISERROR(VLOOKUP(C261,'[1]Cap Financiera y Organizacional'!$A$12:$X$62743,2,0)),"",VLOOKUP(C261,'[1]Cap Financiera y Organizacional'!$A$12:$X$3603,2,0))</f>
        <v/>
      </c>
      <c r="E261" s="501" t="str">
        <f>IF(OR(C261="",D261=""),"",IF(ISERROR(VLOOKUP(D261,'[1]Cap Financiera y Organizacional'!$B$13:$X$62743,3,0)),"",VLOOKUP(D261,'[1]Cap Financiera y Organizacional'!$B$13:$X$62743,3,0)))</f>
        <v/>
      </c>
      <c r="F261" s="501" t="str">
        <f>IF(OR(C261="",D261=""),"",IF(ISERROR(VLOOKUP(D261,'[1]Cap Financiera y Organizacional'!$B$13:$X$62743,5,0)),"",VLOOKUP(D261,'[1]Cap Financiera y Organizacional'!$B$13:$X$62743,5,0)))</f>
        <v/>
      </c>
      <c r="G261" s="524" t="str">
        <f t="shared" si="21"/>
        <v/>
      </c>
      <c r="H261" s="502" t="str">
        <f>IF(OR(D261="",E261="",F261=""),"",IF(AND(G261&gt;0,G261&lt;=CapFinanciera1),[1]Puntajes!$D$12,IF(AND(G261&gt;CapFinanciera1,G261&lt;=CapFinanciera2),[1]Puntajes!$D$13,IF(AND(G261&gt;CapFinanciera2,G261&lt;=CapFinanciera3),[1]Puntajes!$D$14,IF(AND(G261&gt;CapFinanciera3,G261&lt;=CapFinanciera4),[1]Puntajes!$D$15,IF(G261&gt;CapFinanciera4,[1]Puntajes!$D$16,0))))))</f>
        <v/>
      </c>
    </row>
    <row r="262" spans="3:8" ht="13.8">
      <c r="C262" s="562"/>
      <c r="D262" s="484" t="str">
        <f>IF(ISERROR(VLOOKUP(C262,'[1]Cap Financiera y Organizacional'!$A$12:$X$62743,2,0)),"",VLOOKUP(C262,'[1]Cap Financiera y Organizacional'!$A$12:$X$3603,2,0))</f>
        <v/>
      </c>
      <c r="E262" s="563"/>
      <c r="F262" s="497"/>
      <c r="G262" s="520"/>
      <c r="H262" s="498"/>
    </row>
    <row r="263" spans="3:8" ht="13.8">
      <c r="C263" s="558"/>
      <c r="D263" s="514" t="str">
        <f>IF(ISERROR(VLOOKUP(C263,'[1]Cap Financiera y Organizacional'!$A$12:$X$62743,2,0)),"",VLOOKUP(C263,'[1]Cap Financiera y Organizacional'!$A$12:$X$3603,2,0))</f>
        <v/>
      </c>
      <c r="E263" s="559" t="str">
        <f>IF(OR(C263="",D263=""),"",IF(ISERROR(VLOOKUP(D263,'[1]Cap Financiera y Organizacional'!$B$13:$X$62743,3,0)),"",VLOOKUP(D263,'[1]Cap Financiera y Organizacional'!$B$13:$X$62743,3,0)))</f>
        <v/>
      </c>
      <c r="F263" s="497" t="str">
        <f>IF(OR(C263="",D263=""),"",IF(ISERROR(VLOOKUP(D263,'[1]Cap Financiera y Organizacional'!$B$13:$X$62743,5,0)),"",VLOOKUP(D263,'[1]Cap Financiera y Organizacional'!$B$13:$X$62743,5,0)))</f>
        <v/>
      </c>
      <c r="G263" s="520" t="str">
        <f t="shared" ref="G263:G272" si="22">IF(OR(D263="",E263="",F263=""),"",IF(OR(E263=0,F263=0),0,E263/F263))</f>
        <v/>
      </c>
      <c r="H263" s="498" t="str">
        <f>IF(OR(D263="",E263="",F263=""),"",IF(AND(G263&gt;0,G263&lt;=CapFinanciera1),[1]Puntajes!$D$12,IF(AND(G263&gt;CapFinanciera1,G263&lt;=CapFinanciera2),[1]Puntajes!$D$13,IF(AND(G263&gt;CapFinanciera2,G263&lt;=CapFinanciera3),[1]Puntajes!$D$14,IF(AND(G263&gt;CapFinanciera3,G263&lt;=CapFinanciera4),[1]Puntajes!$D$15,IF(G263&gt;CapFinanciera4,[1]Puntajes!$D$16,0))))))</f>
        <v/>
      </c>
    </row>
    <row r="264" spans="3:8" ht="13.8">
      <c r="C264" s="558"/>
      <c r="D264" s="514" t="str">
        <f>IF(ISERROR(VLOOKUP(C264,'[1]Cap Financiera y Organizacional'!$A$12:$X$62743,2,0)),"",VLOOKUP(C264,'[1]Cap Financiera y Organizacional'!$A$12:$X$3603,2,0))</f>
        <v/>
      </c>
      <c r="E264" s="559" t="str">
        <f>IF(OR(C264="",D264=""),"",IF(ISERROR(VLOOKUP(D264,'[1]Cap Financiera y Organizacional'!$B$13:$X$62743,3,0)),"",VLOOKUP(D264,'[1]Cap Financiera y Organizacional'!$B$13:$X$62743,3,0)))</f>
        <v/>
      </c>
      <c r="F264" s="497" t="str">
        <f>IF(OR(C264="",D264=""),"",IF(ISERROR(VLOOKUP(D264,'[1]Cap Financiera y Organizacional'!$B$13:$X$62743,5,0)),"",VLOOKUP(D264,'[1]Cap Financiera y Organizacional'!$B$13:$X$62743,5,0)))</f>
        <v/>
      </c>
      <c r="G264" s="520" t="str">
        <f t="shared" si="22"/>
        <v/>
      </c>
      <c r="H264" s="498" t="str">
        <f>IF(OR(D264="",E264="",F264=""),"",IF(AND(G264&gt;0,G264&lt;=CapFinanciera1),[1]Puntajes!$D$12,IF(AND(G264&gt;CapFinanciera1,G264&lt;=CapFinanciera2),[1]Puntajes!$D$13,IF(AND(G264&gt;CapFinanciera2,G264&lt;=CapFinanciera3),[1]Puntajes!$D$14,IF(AND(G264&gt;CapFinanciera3,G264&lt;=CapFinanciera4),[1]Puntajes!$D$15,IF(G264&gt;CapFinanciera4,[1]Puntajes!$D$16,0))))))</f>
        <v/>
      </c>
    </row>
    <row r="265" spans="3:8" ht="13.8">
      <c r="C265" s="558"/>
      <c r="D265" s="514" t="str">
        <f>IF(ISERROR(VLOOKUP(C265,'[1]Cap Financiera y Organizacional'!$A$12:$X$62743,2,0)),"",VLOOKUP(C265,'[1]Cap Financiera y Organizacional'!$A$12:$X$3603,2,0))</f>
        <v/>
      </c>
      <c r="E265" s="559" t="str">
        <f>IF(OR(C265="",D265=""),"",IF(ISERROR(VLOOKUP(D265,'[1]Cap Financiera y Organizacional'!$B$13:$X$62743,3,0)),"",VLOOKUP(D265,'[1]Cap Financiera y Organizacional'!$B$13:$X$62743,3,0)))</f>
        <v/>
      </c>
      <c r="F265" s="497" t="str">
        <f>IF(OR(C265="",D265=""),"",IF(ISERROR(VLOOKUP(D265,'[1]Cap Financiera y Organizacional'!$B$13:$X$62743,5,0)),"",VLOOKUP(D265,'[1]Cap Financiera y Organizacional'!$B$13:$X$62743,5,0)))</f>
        <v/>
      </c>
      <c r="G265" s="520" t="str">
        <f t="shared" si="22"/>
        <v/>
      </c>
      <c r="H265" s="498" t="str">
        <f>IF(OR(D265="",E265="",F265=""),"",IF(AND(G265&gt;0,G265&lt;=CapFinanciera1),[1]Puntajes!$D$12,IF(AND(G265&gt;CapFinanciera1,G265&lt;=CapFinanciera2),[1]Puntajes!$D$13,IF(AND(G265&gt;CapFinanciera2,G265&lt;=CapFinanciera3),[1]Puntajes!$D$14,IF(AND(G265&gt;CapFinanciera3,G265&lt;=CapFinanciera4),[1]Puntajes!$D$15,IF(G265&gt;CapFinanciera4,[1]Puntajes!$D$16,0))))))</f>
        <v/>
      </c>
    </row>
    <row r="266" spans="3:8" ht="13.8">
      <c r="C266" s="558"/>
      <c r="D266" s="514" t="str">
        <f>IF(ISERROR(VLOOKUP(C266,'[1]Cap Financiera y Organizacional'!$A$12:$X$62743,2,0)),"",VLOOKUP(C266,'[1]Cap Financiera y Organizacional'!$A$12:$X$3603,2,0))</f>
        <v/>
      </c>
      <c r="E266" s="497" t="str">
        <f>IF(OR(C266="",D266=""),"",IF(ISERROR(VLOOKUP(D266,'[1]Cap Financiera y Organizacional'!$B$13:$X$62743,3,0)),"",VLOOKUP(D266,'[1]Cap Financiera y Organizacional'!$B$13:$X$62743,3,0)))</f>
        <v/>
      </c>
      <c r="F266" s="497" t="str">
        <f>IF(OR(C266="",D266=""),"",IF(ISERROR(VLOOKUP(D266,'[1]Cap Financiera y Organizacional'!$B$13:$X$62743,5,0)),"",VLOOKUP(D266,'[1]Cap Financiera y Organizacional'!$B$13:$X$62743,5,0)))</f>
        <v/>
      </c>
      <c r="G266" s="520" t="str">
        <f t="shared" si="22"/>
        <v/>
      </c>
      <c r="H266" s="498" t="str">
        <f>IF(OR(D266="",E266="",F266=""),"",IF(AND(G266&gt;0,G266&lt;=CapFinanciera1),[1]Puntajes!$D$12,IF(AND(G266&gt;CapFinanciera1,G266&lt;=CapFinanciera2),[1]Puntajes!$D$13,IF(AND(G266&gt;CapFinanciera2,G266&lt;=CapFinanciera3),[1]Puntajes!$D$14,IF(AND(G266&gt;CapFinanciera3,G266&lt;=CapFinanciera4),[1]Puntajes!$D$15,IF(G266&gt;CapFinanciera4,[1]Puntajes!$D$16,0))))))</f>
        <v/>
      </c>
    </row>
    <row r="267" spans="3:8" ht="13.8">
      <c r="C267" s="558"/>
      <c r="D267" s="514" t="str">
        <f>IF(ISERROR(VLOOKUP(C267,'[1]Cap Financiera y Organizacional'!$A$12:$X$62743,2,0)),"",VLOOKUP(C267,'[1]Cap Financiera y Organizacional'!$A$12:$X$3603,2,0))</f>
        <v/>
      </c>
      <c r="E267" s="497" t="str">
        <f>IF(OR(C267="",D267=""),"",IF(ISERROR(VLOOKUP(D267,'[1]Cap Financiera y Organizacional'!$B$13:$X$62743,3,0)),"",VLOOKUP(D267,'[1]Cap Financiera y Organizacional'!$B$13:$X$62743,3,0)))</f>
        <v/>
      </c>
      <c r="F267" s="497" t="str">
        <f>IF(OR(C267="",D267=""),"",IF(ISERROR(VLOOKUP(D267,'[1]Cap Financiera y Organizacional'!$B$13:$X$62743,5,0)),"",VLOOKUP(D267,'[1]Cap Financiera y Organizacional'!$B$13:$X$62743,5,0)))</f>
        <v/>
      </c>
      <c r="G267" s="520" t="str">
        <f t="shared" si="22"/>
        <v/>
      </c>
      <c r="H267" s="498" t="str">
        <f>IF(OR(D267="",E267="",F267=""),"",IF(AND(G267&gt;0,G267&lt;=CapFinanciera1),[1]Puntajes!$D$12,IF(AND(G267&gt;CapFinanciera1,G267&lt;=CapFinanciera2),[1]Puntajes!$D$13,IF(AND(G267&gt;CapFinanciera2,G267&lt;=CapFinanciera3),[1]Puntajes!$D$14,IF(AND(G267&gt;CapFinanciera3,G267&lt;=CapFinanciera4),[1]Puntajes!$D$15,IF(G267&gt;CapFinanciera4,[1]Puntajes!$D$16,0))))))</f>
        <v/>
      </c>
    </row>
    <row r="268" spans="3:8" ht="13.8">
      <c r="C268" s="558"/>
      <c r="D268" s="514" t="str">
        <f>IF(ISERROR(VLOOKUP(C268,'[1]Cap Financiera y Organizacional'!$A$12:$X$62743,2,0)),"",VLOOKUP(C268,'[1]Cap Financiera y Organizacional'!$A$12:$X$3603,2,0))</f>
        <v/>
      </c>
      <c r="E268" s="497" t="str">
        <f>IF(OR(C268="",D268=""),"",IF(ISERROR(VLOOKUP(D268,'[1]Cap Financiera y Organizacional'!$B$13:$X$62743,3,0)),"",VLOOKUP(D268,'[1]Cap Financiera y Organizacional'!$B$13:$X$62743,3,0)))</f>
        <v/>
      </c>
      <c r="F268" s="497" t="str">
        <f>IF(OR(C268="",D268=""),"",IF(ISERROR(VLOOKUP(D268,'[1]Cap Financiera y Organizacional'!$B$13:$X$62743,5,0)),"",VLOOKUP(D268,'[1]Cap Financiera y Organizacional'!$B$13:$X$62743,5,0)))</f>
        <v/>
      </c>
      <c r="G268" s="520" t="str">
        <f t="shared" si="22"/>
        <v/>
      </c>
      <c r="H268" s="498" t="str">
        <f>IF(OR(D268="",E268="",F268=""),"",IF(AND(G268&gt;0,G268&lt;=CapFinanciera1),[1]Puntajes!$D$12,IF(AND(G268&gt;CapFinanciera1,G268&lt;=CapFinanciera2),[1]Puntajes!$D$13,IF(AND(G268&gt;CapFinanciera2,G268&lt;=CapFinanciera3),[1]Puntajes!$D$14,IF(AND(G268&gt;CapFinanciera3,G268&lt;=CapFinanciera4),[1]Puntajes!$D$15,IF(G268&gt;CapFinanciera4,[1]Puntajes!$D$16,0))))))</f>
        <v/>
      </c>
    </row>
    <row r="269" spans="3:8" ht="13.8">
      <c r="C269" s="558"/>
      <c r="D269" s="514" t="str">
        <f>IF(ISERROR(VLOOKUP(C269,'[1]Cap Financiera y Organizacional'!$A$12:$X$62743,2,0)),"",VLOOKUP(C269,'[1]Cap Financiera y Organizacional'!$A$12:$X$3603,2,0))</f>
        <v/>
      </c>
      <c r="E269" s="497" t="str">
        <f>IF(OR(C269="",D269=""),"",IF(ISERROR(VLOOKUP(D269,'[1]Cap Financiera y Organizacional'!$B$13:$X$62743,3,0)),"",VLOOKUP(D269,'[1]Cap Financiera y Organizacional'!$B$13:$X$62743,3,0)))</f>
        <v/>
      </c>
      <c r="F269" s="497" t="str">
        <f>IF(OR(C269="",D269=""),"",IF(ISERROR(VLOOKUP(D269,'[1]Cap Financiera y Organizacional'!$B$13:$X$62743,5,0)),"",VLOOKUP(D269,'[1]Cap Financiera y Organizacional'!$B$13:$X$62743,5,0)))</f>
        <v/>
      </c>
      <c r="G269" s="520" t="str">
        <f t="shared" si="22"/>
        <v/>
      </c>
      <c r="H269" s="498" t="str">
        <f>IF(OR(D269="",E269="",F269=""),"",IF(AND(G269&gt;0,G269&lt;=CapFinanciera1),[1]Puntajes!$D$12,IF(AND(G269&gt;CapFinanciera1,G269&lt;=CapFinanciera2),[1]Puntajes!$D$13,IF(AND(G269&gt;CapFinanciera2,G269&lt;=CapFinanciera3),[1]Puntajes!$D$14,IF(AND(G269&gt;CapFinanciera3,G269&lt;=CapFinanciera4),[1]Puntajes!$D$15,IF(G269&gt;CapFinanciera4,[1]Puntajes!$D$16,0))))))</f>
        <v/>
      </c>
    </row>
    <row r="270" spans="3:8" ht="13.8">
      <c r="C270" s="558"/>
      <c r="D270" s="514" t="str">
        <f>IF(ISERROR(VLOOKUP(C270,'[1]Cap Financiera y Organizacional'!$A$12:$X$62743,2,0)),"",VLOOKUP(C270,'[1]Cap Financiera y Organizacional'!$A$12:$X$3603,2,0))</f>
        <v/>
      </c>
      <c r="E270" s="497" t="str">
        <f>IF(OR(C270="",D270=""),"",IF(ISERROR(VLOOKUP(D270,'[1]Cap Financiera y Organizacional'!$B$13:$X$62743,3,0)),"",VLOOKUP(D270,'[1]Cap Financiera y Organizacional'!$B$13:$X$62743,3,0)))</f>
        <v/>
      </c>
      <c r="F270" s="497" t="str">
        <f>IF(OR(C270="",D270=""),"",IF(ISERROR(VLOOKUP(D270,'[1]Cap Financiera y Organizacional'!$B$13:$X$62743,5,0)),"",VLOOKUP(D270,'[1]Cap Financiera y Organizacional'!$B$13:$X$62743,5,0)))</f>
        <v/>
      </c>
      <c r="G270" s="520" t="str">
        <f t="shared" si="22"/>
        <v/>
      </c>
      <c r="H270" s="498" t="str">
        <f>IF(OR(D270="",E270="",F270=""),"",IF(AND(G270&gt;0,G270&lt;=CapFinanciera1),[1]Puntajes!$D$12,IF(AND(G270&gt;CapFinanciera1,G270&lt;=CapFinanciera2),[1]Puntajes!$D$13,IF(AND(G270&gt;CapFinanciera2,G270&lt;=CapFinanciera3),[1]Puntajes!$D$14,IF(AND(G270&gt;CapFinanciera3,G270&lt;=CapFinanciera4),[1]Puntajes!$D$15,IF(G270&gt;CapFinanciera4,[1]Puntajes!$D$16,0))))))</f>
        <v/>
      </c>
    </row>
    <row r="271" spans="3:8" ht="13.8">
      <c r="C271" s="558"/>
      <c r="D271" s="514" t="str">
        <f>IF(ISERROR(VLOOKUP(C271,'[1]Cap Financiera y Organizacional'!$A$12:$X$62743,2,0)),"",VLOOKUP(C271,'[1]Cap Financiera y Organizacional'!$A$12:$X$3603,2,0))</f>
        <v/>
      </c>
      <c r="E271" s="497" t="str">
        <f>IF(OR(C271="",D271=""),"",IF(ISERROR(VLOOKUP(D271,'[1]Cap Financiera y Organizacional'!$B$13:$X$62743,3,0)),"",VLOOKUP(D271,'[1]Cap Financiera y Organizacional'!$B$13:$X$62743,3,0)))</f>
        <v/>
      </c>
      <c r="F271" s="497" t="str">
        <f>IF(OR(C271="",D271=""),"",IF(ISERROR(VLOOKUP(D271,'[1]Cap Financiera y Organizacional'!$B$13:$X$62743,5,0)),"",VLOOKUP(D271,'[1]Cap Financiera y Organizacional'!$B$13:$X$62743,5,0)))</f>
        <v/>
      </c>
      <c r="G271" s="520" t="str">
        <f t="shared" si="22"/>
        <v/>
      </c>
      <c r="H271" s="498" t="str">
        <f>IF(OR(D271="",E271="",F271=""),"",IF(AND(G271&gt;0,G271&lt;=CapFinanciera1),[1]Puntajes!$D$12,IF(AND(G271&gt;CapFinanciera1,G271&lt;=CapFinanciera2),[1]Puntajes!$D$13,IF(AND(G271&gt;CapFinanciera2,G271&lt;=CapFinanciera3),[1]Puntajes!$D$14,IF(AND(G271&gt;CapFinanciera3,G271&lt;=CapFinanciera4),[1]Puntajes!$D$15,IF(G271&gt;CapFinanciera4,[1]Puntajes!$D$16,0))))))</f>
        <v/>
      </c>
    </row>
    <row r="272" spans="3:8" ht="14.4" thickBot="1">
      <c r="C272" s="560"/>
      <c r="D272" s="561" t="str">
        <f>IF(ISERROR(VLOOKUP(C272,'[1]Cap Financiera y Organizacional'!$A$12:$X$62743,2,0)),"",VLOOKUP(C272,'[1]Cap Financiera y Organizacional'!$A$12:$X$3603,2,0))</f>
        <v/>
      </c>
      <c r="E272" s="501" t="str">
        <f>IF(OR(C272="",D272=""),"",IF(ISERROR(VLOOKUP(D272,'[1]Cap Financiera y Organizacional'!$B$13:$X$62743,3,0)),"",VLOOKUP(D272,'[1]Cap Financiera y Organizacional'!$B$13:$X$62743,3,0)))</f>
        <v/>
      </c>
      <c r="F272" s="501" t="str">
        <f>IF(OR(C272="",D272=""),"",IF(ISERROR(VLOOKUP(D272,'[1]Cap Financiera y Organizacional'!$B$13:$X$62743,5,0)),"",VLOOKUP(D272,'[1]Cap Financiera y Organizacional'!$B$13:$X$62743,5,0)))</f>
        <v/>
      </c>
      <c r="G272" s="524" t="str">
        <f t="shared" si="22"/>
        <v/>
      </c>
      <c r="H272" s="502" t="str">
        <f>IF(OR(D272="",E272="",F272=""),"",IF(AND(G272&gt;0,G272&lt;=CapFinanciera1),[1]Puntajes!$D$12,IF(AND(G272&gt;CapFinanciera1,G272&lt;=CapFinanciera2),[1]Puntajes!$D$13,IF(AND(G272&gt;CapFinanciera2,G272&lt;=CapFinanciera3),[1]Puntajes!$D$14,IF(AND(G272&gt;CapFinanciera3,G272&lt;=CapFinanciera4),[1]Puntajes!$D$15,IF(G272&gt;CapFinanciera4,[1]Puntajes!$D$16,0))))))</f>
        <v/>
      </c>
    </row>
    <row r="273" spans="3:8" ht="13.8">
      <c r="C273" s="562"/>
      <c r="D273" s="484" t="str">
        <f>IF(ISERROR(VLOOKUP(C273,'[1]Cap Financiera y Organizacional'!$A$12:$X$62743,2,0)),"",VLOOKUP(C273,'[1]Cap Financiera y Organizacional'!$A$12:$X$3603,2,0))</f>
        <v/>
      </c>
      <c r="E273" s="563"/>
      <c r="F273" s="497"/>
      <c r="G273" s="520"/>
      <c r="H273" s="498"/>
    </row>
    <row r="274" spans="3:8" ht="13.8">
      <c r="C274" s="558"/>
      <c r="D274" s="514" t="str">
        <f>IF(ISERROR(VLOOKUP(C274,'[1]Cap Financiera y Organizacional'!$A$12:$X$62743,2,0)),"",VLOOKUP(C274,'[1]Cap Financiera y Organizacional'!$A$12:$X$3603,2,0))</f>
        <v/>
      </c>
      <c r="E274" s="559" t="str">
        <f>IF(OR(C274="",D274=""),"",IF(ISERROR(VLOOKUP(D274,'[1]Cap Financiera y Organizacional'!$B$13:$X$62743,3,0)),"",VLOOKUP(D274,'[1]Cap Financiera y Organizacional'!$B$13:$X$62743,3,0)))</f>
        <v/>
      </c>
      <c r="F274" s="497" t="str">
        <f>IF(OR(C274="",D274=""),"",IF(ISERROR(VLOOKUP(D274,'[1]Cap Financiera y Organizacional'!$B$13:$X$62743,5,0)),"",VLOOKUP(D274,'[1]Cap Financiera y Organizacional'!$B$13:$X$62743,5,0)))</f>
        <v/>
      </c>
      <c r="G274" s="520" t="str">
        <f t="shared" ref="G274:G283" si="23">IF(OR(D274="",E274="",F274=""),"",IF(OR(E274=0,F274=0),0,E274/F274))</f>
        <v/>
      </c>
      <c r="H274" s="498" t="str">
        <f>IF(OR(D274="",E274="",F274=""),"",IF(AND(G274&gt;0,G274&lt;=CapFinanciera1),[1]Puntajes!$D$12,IF(AND(G274&gt;CapFinanciera1,G274&lt;=CapFinanciera2),[1]Puntajes!$D$13,IF(AND(G274&gt;CapFinanciera2,G274&lt;=CapFinanciera3),[1]Puntajes!$D$14,IF(AND(G274&gt;CapFinanciera3,G274&lt;=CapFinanciera4),[1]Puntajes!$D$15,IF(G274&gt;CapFinanciera4,[1]Puntajes!$D$16,0))))))</f>
        <v/>
      </c>
    </row>
    <row r="275" spans="3:8" ht="13.8">
      <c r="C275" s="558"/>
      <c r="D275" s="514" t="str">
        <f>IF(ISERROR(VLOOKUP(C275,'[1]Cap Financiera y Organizacional'!$A$12:$X$62743,2,0)),"",VLOOKUP(C275,'[1]Cap Financiera y Organizacional'!$A$12:$X$3603,2,0))</f>
        <v/>
      </c>
      <c r="E275" s="559" t="str">
        <f>IF(OR(C275="",D275=""),"",IF(ISERROR(VLOOKUP(D275,'[1]Cap Financiera y Organizacional'!$B$13:$X$62743,3,0)),"",VLOOKUP(D275,'[1]Cap Financiera y Organizacional'!$B$13:$X$62743,3,0)))</f>
        <v/>
      </c>
      <c r="F275" s="497" t="str">
        <f>IF(OR(C275="",D275=""),"",IF(ISERROR(VLOOKUP(D275,'[1]Cap Financiera y Organizacional'!$B$13:$X$62743,5,0)),"",VLOOKUP(D275,'[1]Cap Financiera y Organizacional'!$B$13:$X$62743,5,0)))</f>
        <v/>
      </c>
      <c r="G275" s="520" t="str">
        <f t="shared" si="23"/>
        <v/>
      </c>
      <c r="H275" s="498" t="str">
        <f>IF(OR(D275="",E275="",F275=""),"",IF(AND(G275&gt;0,G275&lt;=CapFinanciera1),[1]Puntajes!$D$12,IF(AND(G275&gt;CapFinanciera1,G275&lt;=CapFinanciera2),[1]Puntajes!$D$13,IF(AND(G275&gt;CapFinanciera2,G275&lt;=CapFinanciera3),[1]Puntajes!$D$14,IF(AND(G275&gt;CapFinanciera3,G275&lt;=CapFinanciera4),[1]Puntajes!$D$15,IF(G275&gt;CapFinanciera4,[1]Puntajes!$D$16,0))))))</f>
        <v/>
      </c>
    </row>
    <row r="276" spans="3:8" ht="13.8">
      <c r="C276" s="558"/>
      <c r="D276" s="514" t="str">
        <f>IF(ISERROR(VLOOKUP(C276,'[1]Cap Financiera y Organizacional'!$A$12:$X$62743,2,0)),"",VLOOKUP(C276,'[1]Cap Financiera y Organizacional'!$A$12:$X$3603,2,0))</f>
        <v/>
      </c>
      <c r="E276" s="559" t="str">
        <f>IF(OR(C276="",D276=""),"",IF(ISERROR(VLOOKUP(D276,'[1]Cap Financiera y Organizacional'!$B$13:$X$62743,3,0)),"",VLOOKUP(D276,'[1]Cap Financiera y Organizacional'!$B$13:$X$62743,3,0)))</f>
        <v/>
      </c>
      <c r="F276" s="497" t="str">
        <f>IF(OR(C276="",D276=""),"",IF(ISERROR(VLOOKUP(D276,'[1]Cap Financiera y Organizacional'!$B$13:$X$62743,5,0)),"",VLOOKUP(D276,'[1]Cap Financiera y Organizacional'!$B$13:$X$62743,5,0)))</f>
        <v/>
      </c>
      <c r="G276" s="520" t="str">
        <f t="shared" si="23"/>
        <v/>
      </c>
      <c r="H276" s="498" t="str">
        <f>IF(OR(D276="",E276="",F276=""),"",IF(AND(G276&gt;0,G276&lt;=CapFinanciera1),[1]Puntajes!$D$12,IF(AND(G276&gt;CapFinanciera1,G276&lt;=CapFinanciera2),[1]Puntajes!$D$13,IF(AND(G276&gt;CapFinanciera2,G276&lt;=CapFinanciera3),[1]Puntajes!$D$14,IF(AND(G276&gt;CapFinanciera3,G276&lt;=CapFinanciera4),[1]Puntajes!$D$15,IF(G276&gt;CapFinanciera4,[1]Puntajes!$D$16,0))))))</f>
        <v/>
      </c>
    </row>
    <row r="277" spans="3:8" ht="13.8">
      <c r="C277" s="558"/>
      <c r="D277" s="514" t="str">
        <f>IF(ISERROR(VLOOKUP(C277,'[1]Cap Financiera y Organizacional'!$A$12:$X$62743,2,0)),"",VLOOKUP(C277,'[1]Cap Financiera y Organizacional'!$A$12:$X$3603,2,0))</f>
        <v/>
      </c>
      <c r="E277" s="497" t="str">
        <f>IF(OR(C277="",D277=""),"",IF(ISERROR(VLOOKUP(D277,'[1]Cap Financiera y Organizacional'!$B$13:$X$62743,3,0)),"",VLOOKUP(D277,'[1]Cap Financiera y Organizacional'!$B$13:$X$62743,3,0)))</f>
        <v/>
      </c>
      <c r="F277" s="497" t="str">
        <f>IF(OR(C277="",D277=""),"",IF(ISERROR(VLOOKUP(D277,'[1]Cap Financiera y Organizacional'!$B$13:$X$62743,5,0)),"",VLOOKUP(D277,'[1]Cap Financiera y Organizacional'!$B$13:$X$62743,5,0)))</f>
        <v/>
      </c>
      <c r="G277" s="520" t="str">
        <f t="shared" si="23"/>
        <v/>
      </c>
      <c r="H277" s="498" t="str">
        <f>IF(OR(D277="",E277="",F277=""),"",IF(AND(G277&gt;0,G277&lt;=CapFinanciera1),[1]Puntajes!$D$12,IF(AND(G277&gt;CapFinanciera1,G277&lt;=CapFinanciera2),[1]Puntajes!$D$13,IF(AND(G277&gt;CapFinanciera2,G277&lt;=CapFinanciera3),[1]Puntajes!$D$14,IF(AND(G277&gt;CapFinanciera3,G277&lt;=CapFinanciera4),[1]Puntajes!$D$15,IF(G277&gt;CapFinanciera4,[1]Puntajes!$D$16,0))))))</f>
        <v/>
      </c>
    </row>
    <row r="278" spans="3:8" ht="13.8">
      <c r="C278" s="558"/>
      <c r="D278" s="514" t="str">
        <f>IF(ISERROR(VLOOKUP(C278,'[1]Cap Financiera y Organizacional'!$A$12:$X$62743,2,0)),"",VLOOKUP(C278,'[1]Cap Financiera y Organizacional'!$A$12:$X$3603,2,0))</f>
        <v/>
      </c>
      <c r="E278" s="497" t="str">
        <f>IF(OR(C278="",D278=""),"",IF(ISERROR(VLOOKUP(D278,'[1]Cap Financiera y Organizacional'!$B$13:$X$62743,3,0)),"",VLOOKUP(D278,'[1]Cap Financiera y Organizacional'!$B$13:$X$62743,3,0)))</f>
        <v/>
      </c>
      <c r="F278" s="497" t="str">
        <f>IF(OR(C278="",D278=""),"",IF(ISERROR(VLOOKUP(D278,'[1]Cap Financiera y Organizacional'!$B$13:$X$62743,5,0)),"",VLOOKUP(D278,'[1]Cap Financiera y Organizacional'!$B$13:$X$62743,5,0)))</f>
        <v/>
      </c>
      <c r="G278" s="520" t="str">
        <f t="shared" si="23"/>
        <v/>
      </c>
      <c r="H278" s="498" t="str">
        <f>IF(OR(D278="",E278="",F278=""),"",IF(AND(G278&gt;0,G278&lt;=CapFinanciera1),[1]Puntajes!$D$12,IF(AND(G278&gt;CapFinanciera1,G278&lt;=CapFinanciera2),[1]Puntajes!$D$13,IF(AND(G278&gt;CapFinanciera2,G278&lt;=CapFinanciera3),[1]Puntajes!$D$14,IF(AND(G278&gt;CapFinanciera3,G278&lt;=CapFinanciera4),[1]Puntajes!$D$15,IF(G278&gt;CapFinanciera4,[1]Puntajes!$D$16,0))))))</f>
        <v/>
      </c>
    </row>
    <row r="279" spans="3:8" ht="13.8">
      <c r="C279" s="558"/>
      <c r="D279" s="514" t="str">
        <f>IF(ISERROR(VLOOKUP(C279,'[1]Cap Financiera y Organizacional'!$A$12:$X$62743,2,0)),"",VLOOKUP(C279,'[1]Cap Financiera y Organizacional'!$A$12:$X$3603,2,0))</f>
        <v/>
      </c>
      <c r="E279" s="497" t="str">
        <f>IF(OR(C279="",D279=""),"",IF(ISERROR(VLOOKUP(D279,'[1]Cap Financiera y Organizacional'!$B$13:$X$62743,3,0)),"",VLOOKUP(D279,'[1]Cap Financiera y Organizacional'!$B$13:$X$62743,3,0)))</f>
        <v/>
      </c>
      <c r="F279" s="497" t="str">
        <f>IF(OR(C279="",D279=""),"",IF(ISERROR(VLOOKUP(D279,'[1]Cap Financiera y Organizacional'!$B$13:$X$62743,5,0)),"",VLOOKUP(D279,'[1]Cap Financiera y Organizacional'!$B$13:$X$62743,5,0)))</f>
        <v/>
      </c>
      <c r="G279" s="520" t="str">
        <f t="shared" si="23"/>
        <v/>
      </c>
      <c r="H279" s="498" t="str">
        <f>IF(OR(D279="",E279="",F279=""),"",IF(AND(G279&gt;0,G279&lt;=CapFinanciera1),[1]Puntajes!$D$12,IF(AND(G279&gt;CapFinanciera1,G279&lt;=CapFinanciera2),[1]Puntajes!$D$13,IF(AND(G279&gt;CapFinanciera2,G279&lt;=CapFinanciera3),[1]Puntajes!$D$14,IF(AND(G279&gt;CapFinanciera3,G279&lt;=CapFinanciera4),[1]Puntajes!$D$15,IF(G279&gt;CapFinanciera4,[1]Puntajes!$D$16,0))))))</f>
        <v/>
      </c>
    </row>
    <row r="280" spans="3:8" ht="13.8">
      <c r="C280" s="558"/>
      <c r="D280" s="514" t="str">
        <f>IF(ISERROR(VLOOKUP(C280,'[1]Cap Financiera y Organizacional'!$A$12:$X$62743,2,0)),"",VLOOKUP(C280,'[1]Cap Financiera y Organizacional'!$A$12:$X$3603,2,0))</f>
        <v/>
      </c>
      <c r="E280" s="497" t="str">
        <f>IF(OR(C280="",D280=""),"",IF(ISERROR(VLOOKUP(D280,'[1]Cap Financiera y Organizacional'!$B$13:$X$62743,3,0)),"",VLOOKUP(D280,'[1]Cap Financiera y Organizacional'!$B$13:$X$62743,3,0)))</f>
        <v/>
      </c>
      <c r="F280" s="497" t="str">
        <f>IF(OR(C280="",D280=""),"",IF(ISERROR(VLOOKUP(D280,'[1]Cap Financiera y Organizacional'!$B$13:$X$62743,5,0)),"",VLOOKUP(D280,'[1]Cap Financiera y Organizacional'!$B$13:$X$62743,5,0)))</f>
        <v/>
      </c>
      <c r="G280" s="520" t="str">
        <f t="shared" si="23"/>
        <v/>
      </c>
      <c r="H280" s="498" t="str">
        <f>IF(OR(D280="",E280="",F280=""),"",IF(AND(G280&gt;0,G280&lt;=CapFinanciera1),[1]Puntajes!$D$12,IF(AND(G280&gt;CapFinanciera1,G280&lt;=CapFinanciera2),[1]Puntajes!$D$13,IF(AND(G280&gt;CapFinanciera2,G280&lt;=CapFinanciera3),[1]Puntajes!$D$14,IF(AND(G280&gt;CapFinanciera3,G280&lt;=CapFinanciera4),[1]Puntajes!$D$15,IF(G280&gt;CapFinanciera4,[1]Puntajes!$D$16,0))))))</f>
        <v/>
      </c>
    </row>
    <row r="281" spans="3:8" ht="13.8">
      <c r="C281" s="558"/>
      <c r="D281" s="514" t="str">
        <f>IF(ISERROR(VLOOKUP(C281,'[1]Cap Financiera y Organizacional'!$A$12:$X$62743,2,0)),"",VLOOKUP(C281,'[1]Cap Financiera y Organizacional'!$A$12:$X$3603,2,0))</f>
        <v/>
      </c>
      <c r="E281" s="497" t="str">
        <f>IF(OR(C281="",D281=""),"",IF(ISERROR(VLOOKUP(D281,'[1]Cap Financiera y Organizacional'!$B$13:$X$62743,3,0)),"",VLOOKUP(D281,'[1]Cap Financiera y Organizacional'!$B$13:$X$62743,3,0)))</f>
        <v/>
      </c>
      <c r="F281" s="497" t="str">
        <f>IF(OR(C281="",D281=""),"",IF(ISERROR(VLOOKUP(D281,'[1]Cap Financiera y Organizacional'!$B$13:$X$62743,5,0)),"",VLOOKUP(D281,'[1]Cap Financiera y Organizacional'!$B$13:$X$62743,5,0)))</f>
        <v/>
      </c>
      <c r="G281" s="520" t="str">
        <f t="shared" si="23"/>
        <v/>
      </c>
      <c r="H281" s="498" t="str">
        <f>IF(OR(D281="",E281="",F281=""),"",IF(AND(G281&gt;0,G281&lt;=CapFinanciera1),[1]Puntajes!$D$12,IF(AND(G281&gt;CapFinanciera1,G281&lt;=CapFinanciera2),[1]Puntajes!$D$13,IF(AND(G281&gt;CapFinanciera2,G281&lt;=CapFinanciera3),[1]Puntajes!$D$14,IF(AND(G281&gt;CapFinanciera3,G281&lt;=CapFinanciera4),[1]Puntajes!$D$15,IF(G281&gt;CapFinanciera4,[1]Puntajes!$D$16,0))))))</f>
        <v/>
      </c>
    </row>
    <row r="282" spans="3:8" ht="13.8">
      <c r="C282" s="558"/>
      <c r="D282" s="514" t="str">
        <f>IF(ISERROR(VLOOKUP(C282,'[1]Cap Financiera y Organizacional'!$A$12:$X$62743,2,0)),"",VLOOKUP(C282,'[1]Cap Financiera y Organizacional'!$A$12:$X$3603,2,0))</f>
        <v/>
      </c>
      <c r="E282" s="497" t="str">
        <f>IF(OR(C282="",D282=""),"",IF(ISERROR(VLOOKUP(D282,'[1]Cap Financiera y Organizacional'!$B$13:$X$62743,3,0)),"",VLOOKUP(D282,'[1]Cap Financiera y Organizacional'!$B$13:$X$62743,3,0)))</f>
        <v/>
      </c>
      <c r="F282" s="497" t="str">
        <f>IF(OR(C282="",D282=""),"",IF(ISERROR(VLOOKUP(D282,'[1]Cap Financiera y Organizacional'!$B$13:$X$62743,5,0)),"",VLOOKUP(D282,'[1]Cap Financiera y Organizacional'!$B$13:$X$62743,5,0)))</f>
        <v/>
      </c>
      <c r="G282" s="520" t="str">
        <f t="shared" si="23"/>
        <v/>
      </c>
      <c r="H282" s="498" t="str">
        <f>IF(OR(D282="",E282="",F282=""),"",IF(AND(G282&gt;0,G282&lt;=CapFinanciera1),[1]Puntajes!$D$12,IF(AND(G282&gt;CapFinanciera1,G282&lt;=CapFinanciera2),[1]Puntajes!$D$13,IF(AND(G282&gt;CapFinanciera2,G282&lt;=CapFinanciera3),[1]Puntajes!$D$14,IF(AND(G282&gt;CapFinanciera3,G282&lt;=CapFinanciera4),[1]Puntajes!$D$15,IF(G282&gt;CapFinanciera4,[1]Puntajes!$D$16,0))))))</f>
        <v/>
      </c>
    </row>
    <row r="283" spans="3:8" ht="14.4" thickBot="1">
      <c r="C283" s="560"/>
      <c r="D283" s="561" t="str">
        <f>IF(ISERROR(VLOOKUP(C283,'[1]Cap Financiera y Organizacional'!$A$12:$X$62743,2,0)),"",VLOOKUP(C283,'[1]Cap Financiera y Organizacional'!$A$12:$X$3603,2,0))</f>
        <v/>
      </c>
      <c r="E283" s="501" t="str">
        <f>IF(OR(C283="",D283=""),"",IF(ISERROR(VLOOKUP(D283,'[1]Cap Financiera y Organizacional'!$B$13:$X$62743,3,0)),"",VLOOKUP(D283,'[1]Cap Financiera y Organizacional'!$B$13:$X$62743,3,0)))</f>
        <v/>
      </c>
      <c r="F283" s="501" t="str">
        <f>IF(OR(C283="",D283=""),"",IF(ISERROR(VLOOKUP(D283,'[1]Cap Financiera y Organizacional'!$B$13:$X$62743,5,0)),"",VLOOKUP(D283,'[1]Cap Financiera y Organizacional'!$B$13:$X$62743,5,0)))</f>
        <v/>
      </c>
      <c r="G283" s="524" t="str">
        <f t="shared" si="23"/>
        <v/>
      </c>
      <c r="H283" s="502" t="str">
        <f>IF(OR(D283="",E283="",F283=""),"",IF(AND(G283&gt;0,G283&lt;=CapFinanciera1),[1]Puntajes!$D$12,IF(AND(G283&gt;CapFinanciera1,G283&lt;=CapFinanciera2),[1]Puntajes!$D$13,IF(AND(G283&gt;CapFinanciera2,G283&lt;=CapFinanciera3),[1]Puntajes!$D$14,IF(AND(G283&gt;CapFinanciera3,G283&lt;=CapFinanciera4),[1]Puntajes!$D$15,IF(G283&gt;CapFinanciera4,[1]Puntajes!$D$16,0))))))</f>
        <v/>
      </c>
    </row>
    <row r="284" spans="3:8" ht="13.8">
      <c r="C284" s="562"/>
      <c r="D284" s="484" t="str">
        <f>IF(ISERROR(VLOOKUP(C284,'[1]Cap Financiera y Organizacional'!$A$12:$X$62743,2,0)),"",VLOOKUP(C284,'[1]Cap Financiera y Organizacional'!$A$12:$X$3603,2,0))</f>
        <v/>
      </c>
      <c r="E284" s="563"/>
      <c r="F284" s="497"/>
      <c r="G284" s="520"/>
      <c r="H284" s="498"/>
    </row>
    <row r="285" spans="3:8" ht="13.8">
      <c r="C285" s="558"/>
      <c r="D285" s="514" t="str">
        <f>IF(ISERROR(VLOOKUP(C285,'[1]Cap Financiera y Organizacional'!$A$12:$X$62743,2,0)),"",VLOOKUP(C285,'[1]Cap Financiera y Organizacional'!$A$12:$X$3603,2,0))</f>
        <v/>
      </c>
      <c r="E285" s="559" t="str">
        <f>IF(OR(C285="",D285=""),"",IF(ISERROR(VLOOKUP(D285,'[1]Cap Financiera y Organizacional'!$B$13:$X$62743,3,0)),"",VLOOKUP(D285,'[1]Cap Financiera y Organizacional'!$B$13:$X$62743,3,0)))</f>
        <v/>
      </c>
      <c r="F285" s="497" t="str">
        <f>IF(OR(C285="",D285=""),"",IF(ISERROR(VLOOKUP(D285,'[1]Cap Financiera y Organizacional'!$B$13:$X$62743,5,0)),"",VLOOKUP(D285,'[1]Cap Financiera y Organizacional'!$B$13:$X$62743,5,0)))</f>
        <v/>
      </c>
      <c r="G285" s="520" t="str">
        <f t="shared" ref="G285:G294" si="24">IF(OR(D285="",E285="",F285=""),"",IF(OR(E285=0,F285=0),0,E285/F285))</f>
        <v/>
      </c>
      <c r="H285" s="498" t="str">
        <f>IF(OR(D285="",E285="",F285=""),"",IF(AND(G285&gt;0,G285&lt;=CapFinanciera1),[1]Puntajes!$D$12,IF(AND(G285&gt;CapFinanciera1,G285&lt;=CapFinanciera2),[1]Puntajes!$D$13,IF(AND(G285&gt;CapFinanciera2,G285&lt;=CapFinanciera3),[1]Puntajes!$D$14,IF(AND(G285&gt;CapFinanciera3,G285&lt;=CapFinanciera4),[1]Puntajes!$D$15,IF(G285&gt;CapFinanciera4,[1]Puntajes!$D$16,0))))))</f>
        <v/>
      </c>
    </row>
    <row r="286" spans="3:8" ht="13.8">
      <c r="C286" s="558"/>
      <c r="D286" s="514" t="str">
        <f>IF(ISERROR(VLOOKUP(C286,'[1]Cap Financiera y Organizacional'!$A$12:$X$62743,2,0)),"",VLOOKUP(C286,'[1]Cap Financiera y Organizacional'!$A$12:$X$3603,2,0))</f>
        <v/>
      </c>
      <c r="E286" s="559" t="str">
        <f>IF(OR(C286="",D286=""),"",IF(ISERROR(VLOOKUP(D286,'[1]Cap Financiera y Organizacional'!$B$13:$X$62743,3,0)),"",VLOOKUP(D286,'[1]Cap Financiera y Organizacional'!$B$13:$X$62743,3,0)))</f>
        <v/>
      </c>
      <c r="F286" s="497" t="str">
        <f>IF(OR(C286="",D286=""),"",IF(ISERROR(VLOOKUP(D286,'[1]Cap Financiera y Organizacional'!$B$13:$X$62743,5,0)),"",VLOOKUP(D286,'[1]Cap Financiera y Organizacional'!$B$13:$X$62743,5,0)))</f>
        <v/>
      </c>
      <c r="G286" s="520" t="str">
        <f t="shared" si="24"/>
        <v/>
      </c>
      <c r="H286" s="498" t="str">
        <f>IF(OR(D286="",E286="",F286=""),"",IF(AND(G286&gt;0,G286&lt;=CapFinanciera1),[1]Puntajes!$D$12,IF(AND(G286&gt;CapFinanciera1,G286&lt;=CapFinanciera2),[1]Puntajes!$D$13,IF(AND(G286&gt;CapFinanciera2,G286&lt;=CapFinanciera3),[1]Puntajes!$D$14,IF(AND(G286&gt;CapFinanciera3,G286&lt;=CapFinanciera4),[1]Puntajes!$D$15,IF(G286&gt;CapFinanciera4,[1]Puntajes!$D$16,0))))))</f>
        <v/>
      </c>
    </row>
    <row r="287" spans="3:8" ht="13.8">
      <c r="C287" s="558"/>
      <c r="D287" s="514" t="str">
        <f>IF(ISERROR(VLOOKUP(C287,'[1]Cap Financiera y Organizacional'!$A$12:$X$62743,2,0)),"",VLOOKUP(C287,'[1]Cap Financiera y Organizacional'!$A$12:$X$3603,2,0))</f>
        <v/>
      </c>
      <c r="E287" s="559" t="str">
        <f>IF(OR(C287="",D287=""),"",IF(ISERROR(VLOOKUP(D287,'[1]Cap Financiera y Organizacional'!$B$13:$X$62743,3,0)),"",VLOOKUP(D287,'[1]Cap Financiera y Organizacional'!$B$13:$X$62743,3,0)))</f>
        <v/>
      </c>
      <c r="F287" s="497" t="str">
        <f>IF(OR(C287="",D287=""),"",IF(ISERROR(VLOOKUP(D287,'[1]Cap Financiera y Organizacional'!$B$13:$X$62743,5,0)),"",VLOOKUP(D287,'[1]Cap Financiera y Organizacional'!$B$13:$X$62743,5,0)))</f>
        <v/>
      </c>
      <c r="G287" s="520" t="str">
        <f t="shared" si="24"/>
        <v/>
      </c>
      <c r="H287" s="498" t="str">
        <f>IF(OR(D287="",E287="",F287=""),"",IF(AND(G287&gt;0,G287&lt;=CapFinanciera1),[1]Puntajes!$D$12,IF(AND(G287&gt;CapFinanciera1,G287&lt;=CapFinanciera2),[1]Puntajes!$D$13,IF(AND(G287&gt;CapFinanciera2,G287&lt;=CapFinanciera3),[1]Puntajes!$D$14,IF(AND(G287&gt;CapFinanciera3,G287&lt;=CapFinanciera4),[1]Puntajes!$D$15,IF(G287&gt;CapFinanciera4,[1]Puntajes!$D$16,0))))))</f>
        <v/>
      </c>
    </row>
    <row r="288" spans="3:8" ht="13.8">
      <c r="C288" s="558"/>
      <c r="D288" s="514" t="str">
        <f>IF(ISERROR(VLOOKUP(C288,'[1]Cap Financiera y Organizacional'!$A$12:$X$62743,2,0)),"",VLOOKUP(C288,'[1]Cap Financiera y Organizacional'!$A$12:$X$3603,2,0))</f>
        <v/>
      </c>
      <c r="E288" s="497" t="str">
        <f>IF(OR(C288="",D288=""),"",IF(ISERROR(VLOOKUP(D288,'[1]Cap Financiera y Organizacional'!$B$13:$X$62743,3,0)),"",VLOOKUP(D288,'[1]Cap Financiera y Organizacional'!$B$13:$X$62743,3,0)))</f>
        <v/>
      </c>
      <c r="F288" s="497" t="str">
        <f>IF(OR(C288="",D288=""),"",IF(ISERROR(VLOOKUP(D288,'[1]Cap Financiera y Organizacional'!$B$13:$X$62743,5,0)),"",VLOOKUP(D288,'[1]Cap Financiera y Organizacional'!$B$13:$X$62743,5,0)))</f>
        <v/>
      </c>
      <c r="G288" s="520" t="str">
        <f t="shared" si="24"/>
        <v/>
      </c>
      <c r="H288" s="498" t="str">
        <f>IF(OR(D288="",E288="",F288=""),"",IF(AND(G288&gt;0,G288&lt;=CapFinanciera1),[1]Puntajes!$D$12,IF(AND(G288&gt;CapFinanciera1,G288&lt;=CapFinanciera2),[1]Puntajes!$D$13,IF(AND(G288&gt;CapFinanciera2,G288&lt;=CapFinanciera3),[1]Puntajes!$D$14,IF(AND(G288&gt;CapFinanciera3,G288&lt;=CapFinanciera4),[1]Puntajes!$D$15,IF(G288&gt;CapFinanciera4,[1]Puntajes!$D$16,0))))))</f>
        <v/>
      </c>
    </row>
    <row r="289" spans="3:8" ht="13.8">
      <c r="C289" s="558"/>
      <c r="D289" s="514" t="str">
        <f>IF(ISERROR(VLOOKUP(C289,'[1]Cap Financiera y Organizacional'!$A$12:$X$62743,2,0)),"",VLOOKUP(C289,'[1]Cap Financiera y Organizacional'!$A$12:$X$3603,2,0))</f>
        <v/>
      </c>
      <c r="E289" s="497" t="str">
        <f>IF(OR(C289="",D289=""),"",IF(ISERROR(VLOOKUP(D289,'[1]Cap Financiera y Organizacional'!$B$13:$X$62743,3,0)),"",VLOOKUP(D289,'[1]Cap Financiera y Organizacional'!$B$13:$X$62743,3,0)))</f>
        <v/>
      </c>
      <c r="F289" s="497" t="str">
        <f>IF(OR(C289="",D289=""),"",IF(ISERROR(VLOOKUP(D289,'[1]Cap Financiera y Organizacional'!$B$13:$X$62743,5,0)),"",VLOOKUP(D289,'[1]Cap Financiera y Organizacional'!$B$13:$X$62743,5,0)))</f>
        <v/>
      </c>
      <c r="G289" s="520" t="str">
        <f t="shared" si="24"/>
        <v/>
      </c>
      <c r="H289" s="498" t="str">
        <f>IF(OR(D289="",E289="",F289=""),"",IF(AND(G289&gt;0,G289&lt;=CapFinanciera1),[1]Puntajes!$D$12,IF(AND(G289&gt;CapFinanciera1,G289&lt;=CapFinanciera2),[1]Puntajes!$D$13,IF(AND(G289&gt;CapFinanciera2,G289&lt;=CapFinanciera3),[1]Puntajes!$D$14,IF(AND(G289&gt;CapFinanciera3,G289&lt;=CapFinanciera4),[1]Puntajes!$D$15,IF(G289&gt;CapFinanciera4,[1]Puntajes!$D$16,0))))))</f>
        <v/>
      </c>
    </row>
    <row r="290" spans="3:8" ht="13.8">
      <c r="C290" s="558"/>
      <c r="D290" s="514" t="str">
        <f>IF(ISERROR(VLOOKUP(C290,'[1]Cap Financiera y Organizacional'!$A$12:$X$62743,2,0)),"",VLOOKUP(C290,'[1]Cap Financiera y Organizacional'!$A$12:$X$3603,2,0))</f>
        <v/>
      </c>
      <c r="E290" s="497" t="str">
        <f>IF(OR(C290="",D290=""),"",IF(ISERROR(VLOOKUP(D290,'[1]Cap Financiera y Organizacional'!$B$13:$X$62743,3,0)),"",VLOOKUP(D290,'[1]Cap Financiera y Organizacional'!$B$13:$X$62743,3,0)))</f>
        <v/>
      </c>
      <c r="F290" s="497" t="str">
        <f>IF(OR(C290="",D290=""),"",IF(ISERROR(VLOOKUP(D290,'[1]Cap Financiera y Organizacional'!$B$13:$X$62743,5,0)),"",VLOOKUP(D290,'[1]Cap Financiera y Organizacional'!$B$13:$X$62743,5,0)))</f>
        <v/>
      </c>
      <c r="G290" s="520" t="str">
        <f t="shared" si="24"/>
        <v/>
      </c>
      <c r="H290" s="498" t="str">
        <f>IF(OR(D290="",E290="",F290=""),"",IF(AND(G290&gt;0,G290&lt;=CapFinanciera1),[1]Puntajes!$D$12,IF(AND(G290&gt;CapFinanciera1,G290&lt;=CapFinanciera2),[1]Puntajes!$D$13,IF(AND(G290&gt;CapFinanciera2,G290&lt;=CapFinanciera3),[1]Puntajes!$D$14,IF(AND(G290&gt;CapFinanciera3,G290&lt;=CapFinanciera4),[1]Puntajes!$D$15,IF(G290&gt;CapFinanciera4,[1]Puntajes!$D$16,0))))))</f>
        <v/>
      </c>
    </row>
    <row r="291" spans="3:8" ht="13.8">
      <c r="C291" s="558"/>
      <c r="D291" s="514" t="str">
        <f>IF(ISERROR(VLOOKUP(C291,'[1]Cap Financiera y Organizacional'!$A$12:$X$62743,2,0)),"",VLOOKUP(C291,'[1]Cap Financiera y Organizacional'!$A$12:$X$3603,2,0))</f>
        <v/>
      </c>
      <c r="E291" s="497" t="str">
        <f>IF(OR(C291="",D291=""),"",IF(ISERROR(VLOOKUP(D291,'[1]Cap Financiera y Organizacional'!$B$13:$X$62743,3,0)),"",VLOOKUP(D291,'[1]Cap Financiera y Organizacional'!$B$13:$X$62743,3,0)))</f>
        <v/>
      </c>
      <c r="F291" s="497" t="str">
        <f>IF(OR(C291="",D291=""),"",IF(ISERROR(VLOOKUP(D291,'[1]Cap Financiera y Organizacional'!$B$13:$X$62743,5,0)),"",VLOOKUP(D291,'[1]Cap Financiera y Organizacional'!$B$13:$X$62743,5,0)))</f>
        <v/>
      </c>
      <c r="G291" s="520" t="str">
        <f t="shared" si="24"/>
        <v/>
      </c>
      <c r="H291" s="498" t="str">
        <f>IF(OR(D291="",E291="",F291=""),"",IF(AND(G291&gt;0,G291&lt;=CapFinanciera1),[1]Puntajes!$D$12,IF(AND(G291&gt;CapFinanciera1,G291&lt;=CapFinanciera2),[1]Puntajes!$D$13,IF(AND(G291&gt;CapFinanciera2,G291&lt;=CapFinanciera3),[1]Puntajes!$D$14,IF(AND(G291&gt;CapFinanciera3,G291&lt;=CapFinanciera4),[1]Puntajes!$D$15,IF(G291&gt;CapFinanciera4,[1]Puntajes!$D$16,0))))))</f>
        <v/>
      </c>
    </row>
    <row r="292" spans="3:8" ht="13.8">
      <c r="C292" s="558"/>
      <c r="D292" s="514" t="str">
        <f>IF(ISERROR(VLOOKUP(C292,'[1]Cap Financiera y Organizacional'!$A$12:$X$62743,2,0)),"",VLOOKUP(C292,'[1]Cap Financiera y Organizacional'!$A$12:$X$3603,2,0))</f>
        <v/>
      </c>
      <c r="E292" s="497" t="str">
        <f>IF(OR(C292="",D292=""),"",IF(ISERROR(VLOOKUP(D292,'[1]Cap Financiera y Organizacional'!$B$13:$X$62743,3,0)),"",VLOOKUP(D292,'[1]Cap Financiera y Organizacional'!$B$13:$X$62743,3,0)))</f>
        <v/>
      </c>
      <c r="F292" s="497" t="str">
        <f>IF(OR(C292="",D292=""),"",IF(ISERROR(VLOOKUP(D292,'[1]Cap Financiera y Organizacional'!$B$13:$X$62743,5,0)),"",VLOOKUP(D292,'[1]Cap Financiera y Organizacional'!$B$13:$X$62743,5,0)))</f>
        <v/>
      </c>
      <c r="G292" s="520" t="str">
        <f t="shared" si="24"/>
        <v/>
      </c>
      <c r="H292" s="498" t="str">
        <f>IF(OR(D292="",E292="",F292=""),"",IF(AND(G292&gt;0,G292&lt;=CapFinanciera1),[1]Puntajes!$D$12,IF(AND(G292&gt;CapFinanciera1,G292&lt;=CapFinanciera2),[1]Puntajes!$D$13,IF(AND(G292&gt;CapFinanciera2,G292&lt;=CapFinanciera3),[1]Puntajes!$D$14,IF(AND(G292&gt;CapFinanciera3,G292&lt;=CapFinanciera4),[1]Puntajes!$D$15,IF(G292&gt;CapFinanciera4,[1]Puntajes!$D$16,0))))))</f>
        <v/>
      </c>
    </row>
    <row r="293" spans="3:8" ht="13.8">
      <c r="C293" s="558"/>
      <c r="D293" s="514" t="str">
        <f>IF(ISERROR(VLOOKUP(C293,'[1]Cap Financiera y Organizacional'!$A$12:$X$62743,2,0)),"",VLOOKUP(C293,'[1]Cap Financiera y Organizacional'!$A$12:$X$3603,2,0))</f>
        <v/>
      </c>
      <c r="E293" s="497" t="str">
        <f>IF(OR(C293="",D293=""),"",IF(ISERROR(VLOOKUP(D293,'[1]Cap Financiera y Organizacional'!$B$13:$X$62743,3,0)),"",VLOOKUP(D293,'[1]Cap Financiera y Organizacional'!$B$13:$X$62743,3,0)))</f>
        <v/>
      </c>
      <c r="F293" s="497" t="str">
        <f>IF(OR(C293="",D293=""),"",IF(ISERROR(VLOOKUP(D293,'[1]Cap Financiera y Organizacional'!$B$13:$X$62743,5,0)),"",VLOOKUP(D293,'[1]Cap Financiera y Organizacional'!$B$13:$X$62743,5,0)))</f>
        <v/>
      </c>
      <c r="G293" s="520" t="str">
        <f t="shared" si="24"/>
        <v/>
      </c>
      <c r="H293" s="498" t="str">
        <f>IF(OR(D293="",E293="",F293=""),"",IF(AND(G293&gt;0,G293&lt;=CapFinanciera1),[1]Puntajes!$D$12,IF(AND(G293&gt;CapFinanciera1,G293&lt;=CapFinanciera2),[1]Puntajes!$D$13,IF(AND(G293&gt;CapFinanciera2,G293&lt;=CapFinanciera3),[1]Puntajes!$D$14,IF(AND(G293&gt;CapFinanciera3,G293&lt;=CapFinanciera4),[1]Puntajes!$D$15,IF(G293&gt;CapFinanciera4,[1]Puntajes!$D$16,0))))))</f>
        <v/>
      </c>
    </row>
    <row r="294" spans="3:8" ht="14.4" thickBot="1">
      <c r="C294" s="560"/>
      <c r="D294" s="561" t="str">
        <f>IF(ISERROR(VLOOKUP(C294,'[1]Cap Financiera y Organizacional'!$A$12:$X$62743,2,0)),"",VLOOKUP(C294,'[1]Cap Financiera y Organizacional'!$A$12:$X$3603,2,0))</f>
        <v/>
      </c>
      <c r="E294" s="501" t="str">
        <f>IF(OR(C294="",D294=""),"",IF(ISERROR(VLOOKUP(D294,'[1]Cap Financiera y Organizacional'!$B$13:$X$62743,3,0)),"",VLOOKUP(D294,'[1]Cap Financiera y Organizacional'!$B$13:$X$62743,3,0)))</f>
        <v/>
      </c>
      <c r="F294" s="501" t="str">
        <f>IF(OR(C294="",D294=""),"",IF(ISERROR(VLOOKUP(D294,'[1]Cap Financiera y Organizacional'!$B$13:$X$62743,5,0)),"",VLOOKUP(D294,'[1]Cap Financiera y Organizacional'!$B$13:$X$62743,5,0)))</f>
        <v/>
      </c>
      <c r="G294" s="524" t="str">
        <f t="shared" si="24"/>
        <v/>
      </c>
      <c r="H294" s="502" t="str">
        <f>IF(OR(D294="",E294="",F294=""),"",IF(AND(G294&gt;0,G294&lt;=CapFinanciera1),[1]Puntajes!$D$12,IF(AND(G294&gt;CapFinanciera1,G294&lt;=CapFinanciera2),[1]Puntajes!$D$13,IF(AND(G294&gt;CapFinanciera2,G294&lt;=CapFinanciera3),[1]Puntajes!$D$14,IF(AND(G294&gt;CapFinanciera3,G294&lt;=CapFinanciera4),[1]Puntajes!$D$15,IF(G294&gt;CapFinanciera4,[1]Puntajes!$D$16,0))))))</f>
        <v/>
      </c>
    </row>
    <row r="295" spans="3:8" ht="13.8">
      <c r="C295" s="562"/>
      <c r="D295" s="484" t="str">
        <f>IF(ISERROR(VLOOKUP(C295,'[1]Cap Financiera y Organizacional'!$A$12:$X$62743,2,0)),"",VLOOKUP(C295,'[1]Cap Financiera y Organizacional'!$A$12:$X$3603,2,0))</f>
        <v/>
      </c>
      <c r="E295" s="563"/>
      <c r="F295" s="497"/>
      <c r="G295" s="520"/>
      <c r="H295" s="498"/>
    </row>
    <row r="296" spans="3:8" ht="13.8">
      <c r="C296" s="558"/>
      <c r="D296" s="514" t="str">
        <f>IF(ISERROR(VLOOKUP(C296,'[1]Cap Financiera y Organizacional'!$A$12:$X$62743,2,0)),"",VLOOKUP(C296,'[1]Cap Financiera y Organizacional'!$A$12:$X$3603,2,0))</f>
        <v/>
      </c>
      <c r="E296" s="559" t="str">
        <f>IF(OR(C296="",D296=""),"",IF(ISERROR(VLOOKUP(D296,'[1]Cap Financiera y Organizacional'!$B$13:$X$62743,3,0)),"",VLOOKUP(D296,'[1]Cap Financiera y Organizacional'!$B$13:$X$62743,3,0)))</f>
        <v/>
      </c>
      <c r="F296" s="497" t="str">
        <f>IF(OR(C296="",D296=""),"",IF(ISERROR(VLOOKUP(D296,'[1]Cap Financiera y Organizacional'!$B$13:$X$62743,5,0)),"",VLOOKUP(D296,'[1]Cap Financiera y Organizacional'!$B$13:$X$62743,5,0)))</f>
        <v/>
      </c>
      <c r="G296" s="520" t="str">
        <f t="shared" ref="G296:G305" si="25">IF(OR(D296="",E296="",F296=""),"",IF(OR(E296=0,F296=0),0,E296/F296))</f>
        <v/>
      </c>
      <c r="H296" s="498" t="str">
        <f>IF(OR(D296="",E296="",F296=""),"",IF(AND(G296&gt;0,G296&lt;=CapFinanciera1),[1]Puntajes!$D$12,IF(AND(G296&gt;CapFinanciera1,G296&lt;=CapFinanciera2),[1]Puntajes!$D$13,IF(AND(G296&gt;CapFinanciera2,G296&lt;=CapFinanciera3),[1]Puntajes!$D$14,IF(AND(G296&gt;CapFinanciera3,G296&lt;=CapFinanciera4),[1]Puntajes!$D$15,IF(G296&gt;CapFinanciera4,[1]Puntajes!$D$16,0))))))</f>
        <v/>
      </c>
    </row>
    <row r="297" spans="3:8" ht="13.8">
      <c r="C297" s="558"/>
      <c r="D297" s="514" t="str">
        <f>IF(ISERROR(VLOOKUP(C297,'[1]Cap Financiera y Organizacional'!$A$12:$X$62743,2,0)),"",VLOOKUP(C297,'[1]Cap Financiera y Organizacional'!$A$12:$X$3603,2,0))</f>
        <v/>
      </c>
      <c r="E297" s="559" t="str">
        <f>IF(OR(C297="",D297=""),"",IF(ISERROR(VLOOKUP(D297,'[1]Cap Financiera y Organizacional'!$B$13:$X$62743,3,0)),"",VLOOKUP(D297,'[1]Cap Financiera y Organizacional'!$B$13:$X$62743,3,0)))</f>
        <v/>
      </c>
      <c r="F297" s="497" t="str">
        <f>IF(OR(C297="",D297=""),"",IF(ISERROR(VLOOKUP(D297,'[1]Cap Financiera y Organizacional'!$B$13:$X$62743,5,0)),"",VLOOKUP(D297,'[1]Cap Financiera y Organizacional'!$B$13:$X$62743,5,0)))</f>
        <v/>
      </c>
      <c r="G297" s="520" t="str">
        <f t="shared" si="25"/>
        <v/>
      </c>
      <c r="H297" s="498" t="str">
        <f>IF(OR(D297="",E297="",F297=""),"",IF(AND(G297&gt;0,G297&lt;=CapFinanciera1),[1]Puntajes!$D$12,IF(AND(G297&gt;CapFinanciera1,G297&lt;=CapFinanciera2),[1]Puntajes!$D$13,IF(AND(G297&gt;CapFinanciera2,G297&lt;=CapFinanciera3),[1]Puntajes!$D$14,IF(AND(G297&gt;CapFinanciera3,G297&lt;=CapFinanciera4),[1]Puntajes!$D$15,IF(G297&gt;CapFinanciera4,[1]Puntajes!$D$16,0))))))</f>
        <v/>
      </c>
    </row>
    <row r="298" spans="3:8" ht="13.8">
      <c r="C298" s="558"/>
      <c r="D298" s="514" t="str">
        <f>IF(ISERROR(VLOOKUP(C298,'[1]Cap Financiera y Organizacional'!$A$12:$X$62743,2,0)),"",VLOOKUP(C298,'[1]Cap Financiera y Organizacional'!$A$12:$X$3603,2,0))</f>
        <v/>
      </c>
      <c r="E298" s="559" t="str">
        <f>IF(OR(C298="",D298=""),"",IF(ISERROR(VLOOKUP(D298,'[1]Cap Financiera y Organizacional'!$B$13:$X$62743,3,0)),"",VLOOKUP(D298,'[1]Cap Financiera y Organizacional'!$B$13:$X$62743,3,0)))</f>
        <v/>
      </c>
      <c r="F298" s="497" t="str">
        <f>IF(OR(C298="",D298=""),"",IF(ISERROR(VLOOKUP(D298,'[1]Cap Financiera y Organizacional'!$B$13:$X$62743,5,0)),"",VLOOKUP(D298,'[1]Cap Financiera y Organizacional'!$B$13:$X$62743,5,0)))</f>
        <v/>
      </c>
      <c r="G298" s="520" t="str">
        <f t="shared" si="25"/>
        <v/>
      </c>
      <c r="H298" s="498" t="str">
        <f>IF(OR(D298="",E298="",F298=""),"",IF(AND(G298&gt;0,G298&lt;=CapFinanciera1),[1]Puntajes!$D$12,IF(AND(G298&gt;CapFinanciera1,G298&lt;=CapFinanciera2),[1]Puntajes!$D$13,IF(AND(G298&gt;CapFinanciera2,G298&lt;=CapFinanciera3),[1]Puntajes!$D$14,IF(AND(G298&gt;CapFinanciera3,G298&lt;=CapFinanciera4),[1]Puntajes!$D$15,IF(G298&gt;CapFinanciera4,[1]Puntajes!$D$16,0))))))</f>
        <v/>
      </c>
    </row>
    <row r="299" spans="3:8" ht="13.8">
      <c r="C299" s="558"/>
      <c r="D299" s="514" t="str">
        <f>IF(ISERROR(VLOOKUP(C299,'[1]Cap Financiera y Organizacional'!$A$12:$X$62743,2,0)),"",VLOOKUP(C299,'[1]Cap Financiera y Organizacional'!$A$12:$X$3603,2,0))</f>
        <v/>
      </c>
      <c r="E299" s="497" t="str">
        <f>IF(OR(C299="",D299=""),"",IF(ISERROR(VLOOKUP(D299,'[1]Cap Financiera y Organizacional'!$B$13:$X$62743,3,0)),"",VLOOKUP(D299,'[1]Cap Financiera y Organizacional'!$B$13:$X$62743,3,0)))</f>
        <v/>
      </c>
      <c r="F299" s="497" t="str">
        <f>IF(OR(C299="",D299=""),"",IF(ISERROR(VLOOKUP(D299,'[1]Cap Financiera y Organizacional'!$B$13:$X$62743,5,0)),"",VLOOKUP(D299,'[1]Cap Financiera y Organizacional'!$B$13:$X$62743,5,0)))</f>
        <v/>
      </c>
      <c r="G299" s="520" t="str">
        <f t="shared" si="25"/>
        <v/>
      </c>
      <c r="H299" s="498" t="str">
        <f>IF(OR(D299="",E299="",F299=""),"",IF(AND(G299&gt;0,G299&lt;=CapFinanciera1),[1]Puntajes!$D$12,IF(AND(G299&gt;CapFinanciera1,G299&lt;=CapFinanciera2),[1]Puntajes!$D$13,IF(AND(G299&gt;CapFinanciera2,G299&lt;=CapFinanciera3),[1]Puntajes!$D$14,IF(AND(G299&gt;CapFinanciera3,G299&lt;=CapFinanciera4),[1]Puntajes!$D$15,IF(G299&gt;CapFinanciera4,[1]Puntajes!$D$16,0))))))</f>
        <v/>
      </c>
    </row>
    <row r="300" spans="3:8" ht="13.8">
      <c r="C300" s="558"/>
      <c r="D300" s="514" t="str">
        <f>IF(ISERROR(VLOOKUP(C300,'[1]Cap Financiera y Organizacional'!$A$12:$X$62743,2,0)),"",VLOOKUP(C300,'[1]Cap Financiera y Organizacional'!$A$12:$X$3603,2,0))</f>
        <v/>
      </c>
      <c r="E300" s="497" t="str">
        <f>IF(OR(C300="",D300=""),"",IF(ISERROR(VLOOKUP(D300,'[1]Cap Financiera y Organizacional'!$B$13:$X$62743,3,0)),"",VLOOKUP(D300,'[1]Cap Financiera y Organizacional'!$B$13:$X$62743,3,0)))</f>
        <v/>
      </c>
      <c r="F300" s="497" t="str">
        <f>IF(OR(C300="",D300=""),"",IF(ISERROR(VLOOKUP(D300,'[1]Cap Financiera y Organizacional'!$B$13:$X$62743,5,0)),"",VLOOKUP(D300,'[1]Cap Financiera y Organizacional'!$B$13:$X$62743,5,0)))</f>
        <v/>
      </c>
      <c r="G300" s="520" t="str">
        <f t="shared" si="25"/>
        <v/>
      </c>
      <c r="H300" s="498" t="str">
        <f>IF(OR(D300="",E300="",F300=""),"",IF(AND(G300&gt;0,G300&lt;=CapFinanciera1),[1]Puntajes!$D$12,IF(AND(G300&gt;CapFinanciera1,G300&lt;=CapFinanciera2),[1]Puntajes!$D$13,IF(AND(G300&gt;CapFinanciera2,G300&lt;=CapFinanciera3),[1]Puntajes!$D$14,IF(AND(G300&gt;CapFinanciera3,G300&lt;=CapFinanciera4),[1]Puntajes!$D$15,IF(G300&gt;CapFinanciera4,[1]Puntajes!$D$16,0))))))</f>
        <v/>
      </c>
    </row>
    <row r="301" spans="3:8" ht="13.8">
      <c r="C301" s="558"/>
      <c r="D301" s="514" t="str">
        <f>IF(ISERROR(VLOOKUP(C301,'[1]Cap Financiera y Organizacional'!$A$12:$X$62743,2,0)),"",VLOOKUP(C301,'[1]Cap Financiera y Organizacional'!$A$12:$X$3603,2,0))</f>
        <v/>
      </c>
      <c r="E301" s="497" t="str">
        <f>IF(OR(C301="",D301=""),"",IF(ISERROR(VLOOKUP(D301,'[1]Cap Financiera y Organizacional'!$B$13:$X$62743,3,0)),"",VLOOKUP(D301,'[1]Cap Financiera y Organizacional'!$B$13:$X$62743,3,0)))</f>
        <v/>
      </c>
      <c r="F301" s="497" t="str">
        <f>IF(OR(C301="",D301=""),"",IF(ISERROR(VLOOKUP(D301,'[1]Cap Financiera y Organizacional'!$B$13:$X$62743,5,0)),"",VLOOKUP(D301,'[1]Cap Financiera y Organizacional'!$B$13:$X$62743,5,0)))</f>
        <v/>
      </c>
      <c r="G301" s="520" t="str">
        <f t="shared" si="25"/>
        <v/>
      </c>
      <c r="H301" s="498" t="str">
        <f>IF(OR(D301="",E301="",F301=""),"",IF(AND(G301&gt;0,G301&lt;=CapFinanciera1),[1]Puntajes!$D$12,IF(AND(G301&gt;CapFinanciera1,G301&lt;=CapFinanciera2),[1]Puntajes!$D$13,IF(AND(G301&gt;CapFinanciera2,G301&lt;=CapFinanciera3),[1]Puntajes!$D$14,IF(AND(G301&gt;CapFinanciera3,G301&lt;=CapFinanciera4),[1]Puntajes!$D$15,IF(G301&gt;CapFinanciera4,[1]Puntajes!$D$16,0))))))</f>
        <v/>
      </c>
    </row>
    <row r="302" spans="3:8" ht="13.8">
      <c r="C302" s="558"/>
      <c r="D302" s="514" t="str">
        <f>IF(ISERROR(VLOOKUP(C302,'[1]Cap Financiera y Organizacional'!$A$12:$X$62743,2,0)),"",VLOOKUP(C302,'[1]Cap Financiera y Organizacional'!$A$12:$X$3603,2,0))</f>
        <v/>
      </c>
      <c r="E302" s="497" t="str">
        <f>IF(OR(C302="",D302=""),"",IF(ISERROR(VLOOKUP(D302,'[1]Cap Financiera y Organizacional'!$B$13:$X$62743,3,0)),"",VLOOKUP(D302,'[1]Cap Financiera y Organizacional'!$B$13:$X$62743,3,0)))</f>
        <v/>
      </c>
      <c r="F302" s="497" t="str">
        <f>IF(OR(C302="",D302=""),"",IF(ISERROR(VLOOKUP(D302,'[1]Cap Financiera y Organizacional'!$B$13:$X$62743,5,0)),"",VLOOKUP(D302,'[1]Cap Financiera y Organizacional'!$B$13:$X$62743,5,0)))</f>
        <v/>
      </c>
      <c r="G302" s="520" t="str">
        <f t="shared" si="25"/>
        <v/>
      </c>
      <c r="H302" s="498" t="str">
        <f>IF(OR(D302="",E302="",F302=""),"",IF(AND(G302&gt;0,G302&lt;=CapFinanciera1),[1]Puntajes!$D$12,IF(AND(G302&gt;CapFinanciera1,G302&lt;=CapFinanciera2),[1]Puntajes!$D$13,IF(AND(G302&gt;CapFinanciera2,G302&lt;=CapFinanciera3),[1]Puntajes!$D$14,IF(AND(G302&gt;CapFinanciera3,G302&lt;=CapFinanciera4),[1]Puntajes!$D$15,IF(G302&gt;CapFinanciera4,[1]Puntajes!$D$16,0))))))</f>
        <v/>
      </c>
    </row>
    <row r="303" spans="3:8" ht="13.8">
      <c r="C303" s="558"/>
      <c r="D303" s="514" t="str">
        <f>IF(ISERROR(VLOOKUP(C303,'[1]Cap Financiera y Organizacional'!$A$12:$X$62743,2,0)),"",VLOOKUP(C303,'[1]Cap Financiera y Organizacional'!$A$12:$X$3603,2,0))</f>
        <v/>
      </c>
      <c r="E303" s="497" t="str">
        <f>IF(OR(C303="",D303=""),"",IF(ISERROR(VLOOKUP(D303,'[1]Cap Financiera y Organizacional'!$B$13:$X$62743,3,0)),"",VLOOKUP(D303,'[1]Cap Financiera y Organizacional'!$B$13:$X$62743,3,0)))</f>
        <v/>
      </c>
      <c r="F303" s="497" t="str">
        <f>IF(OR(C303="",D303=""),"",IF(ISERROR(VLOOKUP(D303,'[1]Cap Financiera y Organizacional'!$B$13:$X$62743,5,0)),"",VLOOKUP(D303,'[1]Cap Financiera y Organizacional'!$B$13:$X$62743,5,0)))</f>
        <v/>
      </c>
      <c r="G303" s="520" t="str">
        <f t="shared" si="25"/>
        <v/>
      </c>
      <c r="H303" s="498" t="str">
        <f>IF(OR(D303="",E303="",F303=""),"",IF(AND(G303&gt;0,G303&lt;=CapFinanciera1),[1]Puntajes!$D$12,IF(AND(G303&gt;CapFinanciera1,G303&lt;=CapFinanciera2),[1]Puntajes!$D$13,IF(AND(G303&gt;CapFinanciera2,G303&lt;=CapFinanciera3),[1]Puntajes!$D$14,IF(AND(G303&gt;CapFinanciera3,G303&lt;=CapFinanciera4),[1]Puntajes!$D$15,IF(G303&gt;CapFinanciera4,[1]Puntajes!$D$16,0))))))</f>
        <v/>
      </c>
    </row>
    <row r="304" spans="3:8" ht="13.8">
      <c r="C304" s="558"/>
      <c r="D304" s="514" t="str">
        <f>IF(ISERROR(VLOOKUP(C304,'[1]Cap Financiera y Organizacional'!$A$12:$X$62743,2,0)),"",VLOOKUP(C304,'[1]Cap Financiera y Organizacional'!$A$12:$X$3603,2,0))</f>
        <v/>
      </c>
      <c r="E304" s="497" t="str">
        <f>IF(OR(C304="",D304=""),"",IF(ISERROR(VLOOKUP(D304,'[1]Cap Financiera y Organizacional'!$B$13:$X$62743,3,0)),"",VLOOKUP(D304,'[1]Cap Financiera y Organizacional'!$B$13:$X$62743,3,0)))</f>
        <v/>
      </c>
      <c r="F304" s="497" t="str">
        <f>IF(OR(C304="",D304=""),"",IF(ISERROR(VLOOKUP(D304,'[1]Cap Financiera y Organizacional'!$B$13:$X$62743,5,0)),"",VLOOKUP(D304,'[1]Cap Financiera y Organizacional'!$B$13:$X$62743,5,0)))</f>
        <v/>
      </c>
      <c r="G304" s="520" t="str">
        <f t="shared" si="25"/>
        <v/>
      </c>
      <c r="H304" s="498" t="str">
        <f>IF(OR(D304="",E304="",F304=""),"",IF(AND(G304&gt;0,G304&lt;=CapFinanciera1),[1]Puntajes!$D$12,IF(AND(G304&gt;CapFinanciera1,G304&lt;=CapFinanciera2),[1]Puntajes!$D$13,IF(AND(G304&gt;CapFinanciera2,G304&lt;=CapFinanciera3),[1]Puntajes!$D$14,IF(AND(G304&gt;CapFinanciera3,G304&lt;=CapFinanciera4),[1]Puntajes!$D$15,IF(G304&gt;CapFinanciera4,[1]Puntajes!$D$16,0))))))</f>
        <v/>
      </c>
    </row>
    <row r="305" spans="3:8" ht="14.4" thickBot="1">
      <c r="C305" s="560"/>
      <c r="D305" s="561" t="str">
        <f>IF(ISERROR(VLOOKUP(C305,'[1]Cap Financiera y Organizacional'!$A$12:$X$62743,2,0)),"",VLOOKUP(C305,'[1]Cap Financiera y Organizacional'!$A$12:$X$3603,2,0))</f>
        <v/>
      </c>
      <c r="E305" s="501" t="str">
        <f>IF(OR(C305="",D305=""),"",IF(ISERROR(VLOOKUP(D305,'[1]Cap Financiera y Organizacional'!$B$13:$X$62743,3,0)),"",VLOOKUP(D305,'[1]Cap Financiera y Organizacional'!$B$13:$X$62743,3,0)))</f>
        <v/>
      </c>
      <c r="F305" s="501" t="str">
        <f>IF(OR(C305="",D305=""),"",IF(ISERROR(VLOOKUP(D305,'[1]Cap Financiera y Organizacional'!$B$13:$X$62743,5,0)),"",VLOOKUP(D305,'[1]Cap Financiera y Organizacional'!$B$13:$X$62743,5,0)))</f>
        <v/>
      </c>
      <c r="G305" s="524" t="str">
        <f t="shared" si="25"/>
        <v/>
      </c>
      <c r="H305" s="502" t="str">
        <f>IF(OR(D305="",E305="",F305=""),"",IF(AND(G305&gt;0,G305&lt;=CapFinanciera1),[1]Puntajes!$D$12,IF(AND(G305&gt;CapFinanciera1,G305&lt;=CapFinanciera2),[1]Puntajes!$D$13,IF(AND(G305&gt;CapFinanciera2,G305&lt;=CapFinanciera3),[1]Puntajes!$D$14,IF(AND(G305&gt;CapFinanciera3,G305&lt;=CapFinanciera4),[1]Puntajes!$D$15,IF(G305&gt;CapFinanciera4,[1]Puntajes!$D$16,0))))))</f>
        <v/>
      </c>
    </row>
    <row r="306" spans="3:8" ht="13.8">
      <c r="C306" s="562"/>
      <c r="D306" s="484" t="str">
        <f>IF(ISERROR(VLOOKUP(C306,'[1]Cap Financiera y Organizacional'!$A$12:$X$62743,2,0)),"",VLOOKUP(C306,'[1]Cap Financiera y Organizacional'!$A$12:$X$3603,2,0))</f>
        <v/>
      </c>
      <c r="E306" s="563"/>
      <c r="F306" s="497"/>
      <c r="G306" s="520"/>
      <c r="H306" s="498"/>
    </row>
    <row r="307" spans="3:8" ht="13.8">
      <c r="C307" s="558"/>
      <c r="D307" s="514" t="str">
        <f>IF(ISERROR(VLOOKUP(C307,'[1]Cap Financiera y Organizacional'!$A$12:$X$62743,2,0)),"",VLOOKUP(C307,'[1]Cap Financiera y Organizacional'!$A$12:$X$3603,2,0))</f>
        <v/>
      </c>
      <c r="E307" s="559" t="str">
        <f>IF(OR(C307="",D307=""),"",IF(ISERROR(VLOOKUP(D307,'[1]Cap Financiera y Organizacional'!$B$13:$X$62743,3,0)),"",VLOOKUP(D307,'[1]Cap Financiera y Organizacional'!$B$13:$X$62743,3,0)))</f>
        <v/>
      </c>
      <c r="F307" s="497" t="str">
        <f>IF(OR(C307="",D307=""),"",IF(ISERROR(VLOOKUP(D307,'[1]Cap Financiera y Organizacional'!$B$13:$X$62743,5,0)),"",VLOOKUP(D307,'[1]Cap Financiera y Organizacional'!$B$13:$X$62743,5,0)))</f>
        <v/>
      </c>
      <c r="G307" s="520" t="str">
        <f t="shared" ref="G307:G316" si="26">IF(OR(D307="",E307="",F307=""),"",IF(OR(E307=0,F307=0),0,E307/F307))</f>
        <v/>
      </c>
      <c r="H307" s="498" t="str">
        <f>IF(OR(D307="",E307="",F307=""),"",IF(AND(G307&gt;0,G307&lt;=CapFinanciera1),[1]Puntajes!$D$12,IF(AND(G307&gt;CapFinanciera1,G307&lt;=CapFinanciera2),[1]Puntajes!$D$13,IF(AND(G307&gt;CapFinanciera2,G307&lt;=CapFinanciera3),[1]Puntajes!$D$14,IF(AND(G307&gt;CapFinanciera3,G307&lt;=CapFinanciera4),[1]Puntajes!$D$15,IF(G307&gt;CapFinanciera4,[1]Puntajes!$D$16,0))))))</f>
        <v/>
      </c>
    </row>
    <row r="308" spans="3:8" ht="13.8">
      <c r="C308" s="558"/>
      <c r="D308" s="514" t="str">
        <f>IF(ISERROR(VLOOKUP(C308,'[1]Cap Financiera y Organizacional'!$A$12:$X$62743,2,0)),"",VLOOKUP(C308,'[1]Cap Financiera y Organizacional'!$A$12:$X$3603,2,0))</f>
        <v/>
      </c>
      <c r="E308" s="559" t="str">
        <f>IF(OR(C308="",D308=""),"",IF(ISERROR(VLOOKUP(D308,'[1]Cap Financiera y Organizacional'!$B$13:$X$62743,3,0)),"",VLOOKUP(D308,'[1]Cap Financiera y Organizacional'!$B$13:$X$62743,3,0)))</f>
        <v/>
      </c>
      <c r="F308" s="497" t="str">
        <f>IF(OR(C308="",D308=""),"",IF(ISERROR(VLOOKUP(D308,'[1]Cap Financiera y Organizacional'!$B$13:$X$62743,5,0)),"",VLOOKUP(D308,'[1]Cap Financiera y Organizacional'!$B$13:$X$62743,5,0)))</f>
        <v/>
      </c>
      <c r="G308" s="520" t="str">
        <f t="shared" si="26"/>
        <v/>
      </c>
      <c r="H308" s="498" t="str">
        <f>IF(OR(D308="",E308="",F308=""),"",IF(AND(G308&gt;0,G308&lt;=CapFinanciera1),[1]Puntajes!$D$12,IF(AND(G308&gt;CapFinanciera1,G308&lt;=CapFinanciera2),[1]Puntajes!$D$13,IF(AND(G308&gt;CapFinanciera2,G308&lt;=CapFinanciera3),[1]Puntajes!$D$14,IF(AND(G308&gt;CapFinanciera3,G308&lt;=CapFinanciera4),[1]Puntajes!$D$15,IF(G308&gt;CapFinanciera4,[1]Puntajes!$D$16,0))))))</f>
        <v/>
      </c>
    </row>
    <row r="309" spans="3:8" ht="13.8">
      <c r="C309" s="558"/>
      <c r="D309" s="514" t="str">
        <f>IF(ISERROR(VLOOKUP(C309,'[1]Cap Financiera y Organizacional'!$A$12:$X$62743,2,0)),"",VLOOKUP(C309,'[1]Cap Financiera y Organizacional'!$A$12:$X$3603,2,0))</f>
        <v/>
      </c>
      <c r="E309" s="559" t="str">
        <f>IF(OR(C309="",D309=""),"",IF(ISERROR(VLOOKUP(D309,'[1]Cap Financiera y Organizacional'!$B$13:$X$62743,3,0)),"",VLOOKUP(D309,'[1]Cap Financiera y Organizacional'!$B$13:$X$62743,3,0)))</f>
        <v/>
      </c>
      <c r="F309" s="497" t="str">
        <f>IF(OR(C309="",D309=""),"",IF(ISERROR(VLOOKUP(D309,'[1]Cap Financiera y Organizacional'!$B$13:$X$62743,5,0)),"",VLOOKUP(D309,'[1]Cap Financiera y Organizacional'!$B$13:$X$62743,5,0)))</f>
        <v/>
      </c>
      <c r="G309" s="520" t="str">
        <f t="shared" si="26"/>
        <v/>
      </c>
      <c r="H309" s="498" t="str">
        <f>IF(OR(D309="",E309="",F309=""),"",IF(AND(G309&gt;0,G309&lt;=CapFinanciera1),[1]Puntajes!$D$12,IF(AND(G309&gt;CapFinanciera1,G309&lt;=CapFinanciera2),[1]Puntajes!$D$13,IF(AND(G309&gt;CapFinanciera2,G309&lt;=CapFinanciera3),[1]Puntajes!$D$14,IF(AND(G309&gt;CapFinanciera3,G309&lt;=CapFinanciera4),[1]Puntajes!$D$15,IF(G309&gt;CapFinanciera4,[1]Puntajes!$D$16,0))))))</f>
        <v/>
      </c>
    </row>
    <row r="310" spans="3:8" ht="13.8">
      <c r="C310" s="558"/>
      <c r="D310" s="514" t="str">
        <f>IF(ISERROR(VLOOKUP(C310,'[1]Cap Financiera y Organizacional'!$A$12:$X$62743,2,0)),"",VLOOKUP(C310,'[1]Cap Financiera y Organizacional'!$A$12:$X$3603,2,0))</f>
        <v/>
      </c>
      <c r="E310" s="497" t="str">
        <f>IF(OR(C310="",D310=""),"",IF(ISERROR(VLOOKUP(D310,'[1]Cap Financiera y Organizacional'!$B$13:$X$62743,3,0)),"",VLOOKUP(D310,'[1]Cap Financiera y Organizacional'!$B$13:$X$62743,3,0)))</f>
        <v/>
      </c>
      <c r="F310" s="497" t="str">
        <f>IF(OR(C310="",D310=""),"",IF(ISERROR(VLOOKUP(D310,'[1]Cap Financiera y Organizacional'!$B$13:$X$62743,5,0)),"",VLOOKUP(D310,'[1]Cap Financiera y Organizacional'!$B$13:$X$62743,5,0)))</f>
        <v/>
      </c>
      <c r="G310" s="520" t="str">
        <f t="shared" si="26"/>
        <v/>
      </c>
      <c r="H310" s="498" t="str">
        <f>IF(OR(D310="",E310="",F310=""),"",IF(AND(G310&gt;0,G310&lt;=CapFinanciera1),[1]Puntajes!$D$12,IF(AND(G310&gt;CapFinanciera1,G310&lt;=CapFinanciera2),[1]Puntajes!$D$13,IF(AND(G310&gt;CapFinanciera2,G310&lt;=CapFinanciera3),[1]Puntajes!$D$14,IF(AND(G310&gt;CapFinanciera3,G310&lt;=CapFinanciera4),[1]Puntajes!$D$15,IF(G310&gt;CapFinanciera4,[1]Puntajes!$D$16,0))))))</f>
        <v/>
      </c>
    </row>
    <row r="311" spans="3:8" ht="13.8">
      <c r="C311" s="558"/>
      <c r="D311" s="514" t="str">
        <f>IF(ISERROR(VLOOKUP(C311,'[1]Cap Financiera y Organizacional'!$A$12:$X$62743,2,0)),"",VLOOKUP(C311,'[1]Cap Financiera y Organizacional'!$A$12:$X$3603,2,0))</f>
        <v/>
      </c>
      <c r="E311" s="497" t="str">
        <f>IF(OR(C311="",D311=""),"",IF(ISERROR(VLOOKUP(D311,'[1]Cap Financiera y Organizacional'!$B$13:$X$62743,3,0)),"",VLOOKUP(D311,'[1]Cap Financiera y Organizacional'!$B$13:$X$62743,3,0)))</f>
        <v/>
      </c>
      <c r="F311" s="497" t="str">
        <f>IF(OR(C311="",D311=""),"",IF(ISERROR(VLOOKUP(D311,'[1]Cap Financiera y Organizacional'!$B$13:$X$62743,5,0)),"",VLOOKUP(D311,'[1]Cap Financiera y Organizacional'!$B$13:$X$62743,5,0)))</f>
        <v/>
      </c>
      <c r="G311" s="520" t="str">
        <f t="shared" si="26"/>
        <v/>
      </c>
      <c r="H311" s="498" t="str">
        <f>IF(OR(D311="",E311="",F311=""),"",IF(AND(G311&gt;0,G311&lt;=CapFinanciera1),[1]Puntajes!$D$12,IF(AND(G311&gt;CapFinanciera1,G311&lt;=CapFinanciera2),[1]Puntajes!$D$13,IF(AND(G311&gt;CapFinanciera2,G311&lt;=CapFinanciera3),[1]Puntajes!$D$14,IF(AND(G311&gt;CapFinanciera3,G311&lt;=CapFinanciera4),[1]Puntajes!$D$15,IF(G311&gt;CapFinanciera4,[1]Puntajes!$D$16,0))))))</f>
        <v/>
      </c>
    </row>
    <row r="312" spans="3:8" ht="13.8">
      <c r="C312" s="558"/>
      <c r="D312" s="514" t="str">
        <f>IF(ISERROR(VLOOKUP(C312,'[1]Cap Financiera y Organizacional'!$A$12:$X$62743,2,0)),"",VLOOKUP(C312,'[1]Cap Financiera y Organizacional'!$A$12:$X$3603,2,0))</f>
        <v/>
      </c>
      <c r="E312" s="497" t="str">
        <f>IF(OR(C312="",D312=""),"",IF(ISERROR(VLOOKUP(D312,'[1]Cap Financiera y Organizacional'!$B$13:$X$62743,3,0)),"",VLOOKUP(D312,'[1]Cap Financiera y Organizacional'!$B$13:$X$62743,3,0)))</f>
        <v/>
      </c>
      <c r="F312" s="497" t="str">
        <f>IF(OR(C312="",D312=""),"",IF(ISERROR(VLOOKUP(D312,'[1]Cap Financiera y Organizacional'!$B$13:$X$62743,5,0)),"",VLOOKUP(D312,'[1]Cap Financiera y Organizacional'!$B$13:$X$62743,5,0)))</f>
        <v/>
      </c>
      <c r="G312" s="520" t="str">
        <f t="shared" si="26"/>
        <v/>
      </c>
      <c r="H312" s="498" t="str">
        <f>IF(OR(D312="",E312="",F312=""),"",IF(AND(G312&gt;0,G312&lt;=CapFinanciera1),[1]Puntajes!$D$12,IF(AND(G312&gt;CapFinanciera1,G312&lt;=CapFinanciera2),[1]Puntajes!$D$13,IF(AND(G312&gt;CapFinanciera2,G312&lt;=CapFinanciera3),[1]Puntajes!$D$14,IF(AND(G312&gt;CapFinanciera3,G312&lt;=CapFinanciera4),[1]Puntajes!$D$15,IF(G312&gt;CapFinanciera4,[1]Puntajes!$D$16,0))))))</f>
        <v/>
      </c>
    </row>
    <row r="313" spans="3:8" ht="13.8">
      <c r="C313" s="558"/>
      <c r="D313" s="514" t="str">
        <f>IF(ISERROR(VLOOKUP(C313,'[1]Cap Financiera y Organizacional'!$A$12:$X$62743,2,0)),"",VLOOKUP(C313,'[1]Cap Financiera y Organizacional'!$A$12:$X$3603,2,0))</f>
        <v/>
      </c>
      <c r="E313" s="497" t="str">
        <f>IF(OR(C313="",D313=""),"",IF(ISERROR(VLOOKUP(D313,'[1]Cap Financiera y Organizacional'!$B$13:$X$62743,3,0)),"",VLOOKUP(D313,'[1]Cap Financiera y Organizacional'!$B$13:$X$62743,3,0)))</f>
        <v/>
      </c>
      <c r="F313" s="497" t="str">
        <f>IF(OR(C313="",D313=""),"",IF(ISERROR(VLOOKUP(D313,'[1]Cap Financiera y Organizacional'!$B$13:$X$62743,5,0)),"",VLOOKUP(D313,'[1]Cap Financiera y Organizacional'!$B$13:$X$62743,5,0)))</f>
        <v/>
      </c>
      <c r="G313" s="520" t="str">
        <f t="shared" si="26"/>
        <v/>
      </c>
      <c r="H313" s="498" t="str">
        <f>IF(OR(D313="",E313="",F313=""),"",IF(AND(G313&gt;0,G313&lt;=CapFinanciera1),[1]Puntajes!$D$12,IF(AND(G313&gt;CapFinanciera1,G313&lt;=CapFinanciera2),[1]Puntajes!$D$13,IF(AND(G313&gt;CapFinanciera2,G313&lt;=CapFinanciera3),[1]Puntajes!$D$14,IF(AND(G313&gt;CapFinanciera3,G313&lt;=CapFinanciera4),[1]Puntajes!$D$15,IF(G313&gt;CapFinanciera4,[1]Puntajes!$D$16,0))))))</f>
        <v/>
      </c>
    </row>
    <row r="314" spans="3:8" ht="13.8">
      <c r="C314" s="558"/>
      <c r="D314" s="514" t="str">
        <f>IF(ISERROR(VLOOKUP(C314,'[1]Cap Financiera y Organizacional'!$A$12:$X$62743,2,0)),"",VLOOKUP(C314,'[1]Cap Financiera y Organizacional'!$A$12:$X$3603,2,0))</f>
        <v/>
      </c>
      <c r="E314" s="497" t="str">
        <f>IF(OR(C314="",D314=""),"",IF(ISERROR(VLOOKUP(D314,'[1]Cap Financiera y Organizacional'!$B$13:$X$62743,3,0)),"",VLOOKUP(D314,'[1]Cap Financiera y Organizacional'!$B$13:$X$62743,3,0)))</f>
        <v/>
      </c>
      <c r="F314" s="497" t="str">
        <f>IF(OR(C314="",D314=""),"",IF(ISERROR(VLOOKUP(D314,'[1]Cap Financiera y Organizacional'!$B$13:$X$62743,5,0)),"",VLOOKUP(D314,'[1]Cap Financiera y Organizacional'!$B$13:$X$62743,5,0)))</f>
        <v/>
      </c>
      <c r="G314" s="520" t="str">
        <f t="shared" si="26"/>
        <v/>
      </c>
      <c r="H314" s="498" t="str">
        <f>IF(OR(D314="",E314="",F314=""),"",IF(AND(G314&gt;0,G314&lt;=CapFinanciera1),[1]Puntajes!$D$12,IF(AND(G314&gt;CapFinanciera1,G314&lt;=CapFinanciera2),[1]Puntajes!$D$13,IF(AND(G314&gt;CapFinanciera2,G314&lt;=CapFinanciera3),[1]Puntajes!$D$14,IF(AND(G314&gt;CapFinanciera3,G314&lt;=CapFinanciera4),[1]Puntajes!$D$15,IF(G314&gt;CapFinanciera4,[1]Puntajes!$D$16,0))))))</f>
        <v/>
      </c>
    </row>
    <row r="315" spans="3:8" ht="13.8">
      <c r="C315" s="558"/>
      <c r="D315" s="514" t="str">
        <f>IF(ISERROR(VLOOKUP(C315,'[1]Cap Financiera y Organizacional'!$A$12:$X$62743,2,0)),"",VLOOKUP(C315,'[1]Cap Financiera y Organizacional'!$A$12:$X$3603,2,0))</f>
        <v/>
      </c>
      <c r="E315" s="497" t="str">
        <f>IF(OR(C315="",D315=""),"",IF(ISERROR(VLOOKUP(D315,'[1]Cap Financiera y Organizacional'!$B$13:$X$62743,3,0)),"",VLOOKUP(D315,'[1]Cap Financiera y Organizacional'!$B$13:$X$62743,3,0)))</f>
        <v/>
      </c>
      <c r="F315" s="497" t="str">
        <f>IF(OR(C315="",D315=""),"",IF(ISERROR(VLOOKUP(D315,'[1]Cap Financiera y Organizacional'!$B$13:$X$62743,5,0)),"",VLOOKUP(D315,'[1]Cap Financiera y Organizacional'!$B$13:$X$62743,5,0)))</f>
        <v/>
      </c>
      <c r="G315" s="520" t="str">
        <f t="shared" si="26"/>
        <v/>
      </c>
      <c r="H315" s="498" t="str">
        <f>IF(OR(D315="",E315="",F315=""),"",IF(AND(G315&gt;0,G315&lt;=CapFinanciera1),[1]Puntajes!$D$12,IF(AND(G315&gt;CapFinanciera1,G315&lt;=CapFinanciera2),[1]Puntajes!$D$13,IF(AND(G315&gt;CapFinanciera2,G315&lt;=CapFinanciera3),[1]Puntajes!$D$14,IF(AND(G315&gt;CapFinanciera3,G315&lt;=CapFinanciera4),[1]Puntajes!$D$15,IF(G315&gt;CapFinanciera4,[1]Puntajes!$D$16,0))))))</f>
        <v/>
      </c>
    </row>
    <row r="316" spans="3:8" ht="14.4" thickBot="1">
      <c r="C316" s="560"/>
      <c r="D316" s="561" t="str">
        <f>IF(ISERROR(VLOOKUP(C316,'[1]Cap Financiera y Organizacional'!$A$12:$X$62743,2,0)),"",VLOOKUP(C316,'[1]Cap Financiera y Organizacional'!$A$12:$X$3603,2,0))</f>
        <v/>
      </c>
      <c r="E316" s="501" t="str">
        <f>IF(OR(C316="",D316=""),"",IF(ISERROR(VLOOKUP(D316,'[1]Cap Financiera y Organizacional'!$B$13:$X$62743,3,0)),"",VLOOKUP(D316,'[1]Cap Financiera y Organizacional'!$B$13:$X$62743,3,0)))</f>
        <v/>
      </c>
      <c r="F316" s="501" t="str">
        <f>IF(OR(C316="",D316=""),"",IF(ISERROR(VLOOKUP(D316,'[1]Cap Financiera y Organizacional'!$B$13:$X$62743,5,0)),"",VLOOKUP(D316,'[1]Cap Financiera y Organizacional'!$B$13:$X$62743,5,0)))</f>
        <v/>
      </c>
      <c r="G316" s="524" t="str">
        <f t="shared" si="26"/>
        <v/>
      </c>
      <c r="H316" s="502" t="str">
        <f>IF(OR(D316="",E316="",F316=""),"",IF(AND(G316&gt;0,G316&lt;=CapFinanciera1),[1]Puntajes!$D$12,IF(AND(G316&gt;CapFinanciera1,G316&lt;=CapFinanciera2),[1]Puntajes!$D$13,IF(AND(G316&gt;CapFinanciera2,G316&lt;=CapFinanciera3),[1]Puntajes!$D$14,IF(AND(G316&gt;CapFinanciera3,G316&lt;=CapFinanciera4),[1]Puntajes!$D$15,IF(G316&gt;CapFinanciera4,[1]Puntajes!$D$16,0))))))</f>
        <v/>
      </c>
    </row>
    <row r="317" spans="3:8" ht="13.8">
      <c r="C317" s="562"/>
      <c r="D317" s="484" t="str">
        <f>IF(ISERROR(VLOOKUP(C317,'[1]Cap Financiera y Organizacional'!$A$12:$X$62743,2,0)),"",VLOOKUP(C317,'[1]Cap Financiera y Organizacional'!$A$12:$X$3603,2,0))</f>
        <v/>
      </c>
      <c r="E317" s="563"/>
      <c r="F317" s="497"/>
      <c r="G317" s="520"/>
      <c r="H317" s="498"/>
    </row>
    <row r="318" spans="3:8" ht="13.8">
      <c r="C318" s="558"/>
      <c r="D318" s="514" t="str">
        <f>IF(ISERROR(VLOOKUP(C318,'[1]Cap Financiera y Organizacional'!$A$12:$X$62743,2,0)),"",VLOOKUP(C318,'[1]Cap Financiera y Organizacional'!$A$12:$X$3603,2,0))</f>
        <v/>
      </c>
      <c r="E318" s="559" t="str">
        <f>IF(OR(C318="",D318=""),"",IF(ISERROR(VLOOKUP(D318,'[1]Cap Financiera y Organizacional'!$B$13:$X$62743,3,0)),"",VLOOKUP(D318,'[1]Cap Financiera y Organizacional'!$B$13:$X$62743,3,0)))</f>
        <v/>
      </c>
      <c r="F318" s="497" t="str">
        <f>IF(OR(C318="",D318=""),"",IF(ISERROR(VLOOKUP(D318,'[1]Cap Financiera y Organizacional'!$B$13:$X$62743,5,0)),"",VLOOKUP(D318,'[1]Cap Financiera y Organizacional'!$B$13:$X$62743,5,0)))</f>
        <v/>
      </c>
      <c r="G318" s="520" t="str">
        <f t="shared" ref="G318:G327" si="27">IF(OR(D318="",E318="",F318=""),"",IF(OR(E318=0,F318=0),0,E318/F318))</f>
        <v/>
      </c>
      <c r="H318" s="498" t="str">
        <f>IF(OR(D318="",E318="",F318=""),"",IF(AND(G318&gt;0,G318&lt;=CapFinanciera1),[1]Puntajes!$D$12,IF(AND(G318&gt;CapFinanciera1,G318&lt;=CapFinanciera2),[1]Puntajes!$D$13,IF(AND(G318&gt;CapFinanciera2,G318&lt;=CapFinanciera3),[1]Puntajes!$D$14,IF(AND(G318&gt;CapFinanciera3,G318&lt;=CapFinanciera4),[1]Puntajes!$D$15,IF(G318&gt;CapFinanciera4,[1]Puntajes!$D$16,0))))))</f>
        <v/>
      </c>
    </row>
    <row r="319" spans="3:8" ht="13.8">
      <c r="C319" s="558"/>
      <c r="D319" s="514" t="str">
        <f>IF(ISERROR(VLOOKUP(C319,'[1]Cap Financiera y Organizacional'!$A$12:$X$62743,2,0)),"",VLOOKUP(C319,'[1]Cap Financiera y Organizacional'!$A$12:$X$3603,2,0))</f>
        <v/>
      </c>
      <c r="E319" s="559" t="str">
        <f>IF(OR(C319="",D319=""),"",IF(ISERROR(VLOOKUP(D319,'[1]Cap Financiera y Organizacional'!$B$13:$X$62743,3,0)),"",VLOOKUP(D319,'[1]Cap Financiera y Organizacional'!$B$13:$X$62743,3,0)))</f>
        <v/>
      </c>
      <c r="F319" s="497" t="str">
        <f>IF(OR(C319="",D319=""),"",IF(ISERROR(VLOOKUP(D319,'[1]Cap Financiera y Organizacional'!$B$13:$X$62743,5,0)),"",VLOOKUP(D319,'[1]Cap Financiera y Organizacional'!$B$13:$X$62743,5,0)))</f>
        <v/>
      </c>
      <c r="G319" s="520" t="str">
        <f t="shared" si="27"/>
        <v/>
      </c>
      <c r="H319" s="498" t="str">
        <f>IF(OR(D319="",E319="",F319=""),"",IF(AND(G319&gt;0,G319&lt;=CapFinanciera1),[1]Puntajes!$D$12,IF(AND(G319&gt;CapFinanciera1,G319&lt;=CapFinanciera2),[1]Puntajes!$D$13,IF(AND(G319&gt;CapFinanciera2,G319&lt;=CapFinanciera3),[1]Puntajes!$D$14,IF(AND(G319&gt;CapFinanciera3,G319&lt;=CapFinanciera4),[1]Puntajes!$D$15,IF(G319&gt;CapFinanciera4,[1]Puntajes!$D$16,0))))))</f>
        <v/>
      </c>
    </row>
    <row r="320" spans="3:8" ht="13.8">
      <c r="C320" s="558"/>
      <c r="D320" s="514" t="str">
        <f>IF(ISERROR(VLOOKUP(C320,'[1]Cap Financiera y Organizacional'!$A$12:$X$62743,2,0)),"",VLOOKUP(C320,'[1]Cap Financiera y Organizacional'!$A$12:$X$3603,2,0))</f>
        <v/>
      </c>
      <c r="E320" s="559" t="str">
        <f>IF(OR(C320="",D320=""),"",IF(ISERROR(VLOOKUP(D320,'[1]Cap Financiera y Organizacional'!$B$13:$X$62743,3,0)),"",VLOOKUP(D320,'[1]Cap Financiera y Organizacional'!$B$13:$X$62743,3,0)))</f>
        <v/>
      </c>
      <c r="F320" s="497" t="str">
        <f>IF(OR(C320="",D320=""),"",IF(ISERROR(VLOOKUP(D320,'[1]Cap Financiera y Organizacional'!$B$13:$X$62743,5,0)),"",VLOOKUP(D320,'[1]Cap Financiera y Organizacional'!$B$13:$X$62743,5,0)))</f>
        <v/>
      </c>
      <c r="G320" s="520" t="str">
        <f t="shared" si="27"/>
        <v/>
      </c>
      <c r="H320" s="498" t="str">
        <f>IF(OR(D320="",E320="",F320=""),"",IF(AND(G320&gt;0,G320&lt;=CapFinanciera1),[1]Puntajes!$D$12,IF(AND(G320&gt;CapFinanciera1,G320&lt;=CapFinanciera2),[1]Puntajes!$D$13,IF(AND(G320&gt;CapFinanciera2,G320&lt;=CapFinanciera3),[1]Puntajes!$D$14,IF(AND(G320&gt;CapFinanciera3,G320&lt;=CapFinanciera4),[1]Puntajes!$D$15,IF(G320&gt;CapFinanciera4,[1]Puntajes!$D$16,0))))))</f>
        <v/>
      </c>
    </row>
    <row r="321" spans="3:8" ht="13.8">
      <c r="C321" s="558"/>
      <c r="D321" s="514" t="str">
        <f>IF(ISERROR(VLOOKUP(C321,'[1]Cap Financiera y Organizacional'!$A$12:$X$62743,2,0)),"",VLOOKUP(C321,'[1]Cap Financiera y Organizacional'!$A$12:$X$3603,2,0))</f>
        <v/>
      </c>
      <c r="E321" s="497" t="str">
        <f>IF(OR(C321="",D321=""),"",IF(ISERROR(VLOOKUP(D321,'[1]Cap Financiera y Organizacional'!$B$13:$X$62743,3,0)),"",VLOOKUP(D321,'[1]Cap Financiera y Organizacional'!$B$13:$X$62743,3,0)))</f>
        <v/>
      </c>
      <c r="F321" s="497" t="str">
        <f>IF(OR(C321="",D321=""),"",IF(ISERROR(VLOOKUP(D321,'[1]Cap Financiera y Organizacional'!$B$13:$X$62743,5,0)),"",VLOOKUP(D321,'[1]Cap Financiera y Organizacional'!$B$13:$X$62743,5,0)))</f>
        <v/>
      </c>
      <c r="G321" s="520" t="str">
        <f t="shared" si="27"/>
        <v/>
      </c>
      <c r="H321" s="498" t="str">
        <f>IF(OR(D321="",E321="",F321=""),"",IF(AND(G321&gt;0,G321&lt;=CapFinanciera1),[1]Puntajes!$D$12,IF(AND(G321&gt;CapFinanciera1,G321&lt;=CapFinanciera2),[1]Puntajes!$D$13,IF(AND(G321&gt;CapFinanciera2,G321&lt;=CapFinanciera3),[1]Puntajes!$D$14,IF(AND(G321&gt;CapFinanciera3,G321&lt;=CapFinanciera4),[1]Puntajes!$D$15,IF(G321&gt;CapFinanciera4,[1]Puntajes!$D$16,0))))))</f>
        <v/>
      </c>
    </row>
    <row r="322" spans="3:8" ht="13.8">
      <c r="C322" s="558"/>
      <c r="D322" s="514" t="str">
        <f>IF(ISERROR(VLOOKUP(C322,'[1]Cap Financiera y Organizacional'!$A$12:$X$62743,2,0)),"",VLOOKUP(C322,'[1]Cap Financiera y Organizacional'!$A$12:$X$3603,2,0))</f>
        <v/>
      </c>
      <c r="E322" s="497" t="str">
        <f>IF(OR(C322="",D322=""),"",IF(ISERROR(VLOOKUP(D322,'[1]Cap Financiera y Organizacional'!$B$13:$X$62743,3,0)),"",VLOOKUP(D322,'[1]Cap Financiera y Organizacional'!$B$13:$X$62743,3,0)))</f>
        <v/>
      </c>
      <c r="F322" s="497" t="str">
        <f>IF(OR(C322="",D322=""),"",IF(ISERROR(VLOOKUP(D322,'[1]Cap Financiera y Organizacional'!$B$13:$X$62743,5,0)),"",VLOOKUP(D322,'[1]Cap Financiera y Organizacional'!$B$13:$X$62743,5,0)))</f>
        <v/>
      </c>
      <c r="G322" s="520" t="str">
        <f t="shared" si="27"/>
        <v/>
      </c>
      <c r="H322" s="498" t="str">
        <f>IF(OR(D322="",E322="",F322=""),"",IF(AND(G322&gt;0,G322&lt;=CapFinanciera1),[1]Puntajes!$D$12,IF(AND(G322&gt;CapFinanciera1,G322&lt;=CapFinanciera2),[1]Puntajes!$D$13,IF(AND(G322&gt;CapFinanciera2,G322&lt;=CapFinanciera3),[1]Puntajes!$D$14,IF(AND(G322&gt;CapFinanciera3,G322&lt;=CapFinanciera4),[1]Puntajes!$D$15,IF(G322&gt;CapFinanciera4,[1]Puntajes!$D$16,0))))))</f>
        <v/>
      </c>
    </row>
    <row r="323" spans="3:8" ht="13.8">
      <c r="C323" s="558"/>
      <c r="D323" s="514" t="str">
        <f>IF(ISERROR(VLOOKUP(C323,'[1]Cap Financiera y Organizacional'!$A$12:$X$62743,2,0)),"",VLOOKUP(C323,'[1]Cap Financiera y Organizacional'!$A$12:$X$3603,2,0))</f>
        <v/>
      </c>
      <c r="E323" s="497" t="str">
        <f>IF(OR(C323="",D323=""),"",IF(ISERROR(VLOOKUP(D323,'[1]Cap Financiera y Organizacional'!$B$13:$X$62743,3,0)),"",VLOOKUP(D323,'[1]Cap Financiera y Organizacional'!$B$13:$X$62743,3,0)))</f>
        <v/>
      </c>
      <c r="F323" s="497" t="str">
        <f>IF(OR(C323="",D323=""),"",IF(ISERROR(VLOOKUP(D323,'[1]Cap Financiera y Organizacional'!$B$13:$X$62743,5,0)),"",VLOOKUP(D323,'[1]Cap Financiera y Organizacional'!$B$13:$X$62743,5,0)))</f>
        <v/>
      </c>
      <c r="G323" s="520" t="str">
        <f t="shared" si="27"/>
        <v/>
      </c>
      <c r="H323" s="498" t="str">
        <f>IF(OR(D323="",E323="",F323=""),"",IF(AND(G323&gt;0,G323&lt;=CapFinanciera1),[1]Puntajes!$D$12,IF(AND(G323&gt;CapFinanciera1,G323&lt;=CapFinanciera2),[1]Puntajes!$D$13,IF(AND(G323&gt;CapFinanciera2,G323&lt;=CapFinanciera3),[1]Puntajes!$D$14,IF(AND(G323&gt;CapFinanciera3,G323&lt;=CapFinanciera4),[1]Puntajes!$D$15,IF(G323&gt;CapFinanciera4,[1]Puntajes!$D$16,0))))))</f>
        <v/>
      </c>
    </row>
    <row r="324" spans="3:8" ht="13.8">
      <c r="C324" s="558"/>
      <c r="D324" s="514" t="str">
        <f>IF(ISERROR(VLOOKUP(C324,'[1]Cap Financiera y Organizacional'!$A$12:$X$62743,2,0)),"",VLOOKUP(C324,'[1]Cap Financiera y Organizacional'!$A$12:$X$3603,2,0))</f>
        <v/>
      </c>
      <c r="E324" s="497" t="str">
        <f>IF(OR(C324="",D324=""),"",IF(ISERROR(VLOOKUP(D324,'[1]Cap Financiera y Organizacional'!$B$13:$X$62743,3,0)),"",VLOOKUP(D324,'[1]Cap Financiera y Organizacional'!$B$13:$X$62743,3,0)))</f>
        <v/>
      </c>
      <c r="F324" s="497" t="str">
        <f>IF(OR(C324="",D324=""),"",IF(ISERROR(VLOOKUP(D324,'[1]Cap Financiera y Organizacional'!$B$13:$X$62743,5,0)),"",VLOOKUP(D324,'[1]Cap Financiera y Organizacional'!$B$13:$X$62743,5,0)))</f>
        <v/>
      </c>
      <c r="G324" s="520" t="str">
        <f t="shared" si="27"/>
        <v/>
      </c>
      <c r="H324" s="498" t="str">
        <f>IF(OR(D324="",E324="",F324=""),"",IF(AND(G324&gt;0,G324&lt;=CapFinanciera1),[1]Puntajes!$D$12,IF(AND(G324&gt;CapFinanciera1,G324&lt;=CapFinanciera2),[1]Puntajes!$D$13,IF(AND(G324&gt;CapFinanciera2,G324&lt;=CapFinanciera3),[1]Puntajes!$D$14,IF(AND(G324&gt;CapFinanciera3,G324&lt;=CapFinanciera4),[1]Puntajes!$D$15,IF(G324&gt;CapFinanciera4,[1]Puntajes!$D$16,0))))))</f>
        <v/>
      </c>
    </row>
    <row r="325" spans="3:8" ht="13.8">
      <c r="C325" s="558"/>
      <c r="D325" s="514" t="str">
        <f>IF(ISERROR(VLOOKUP(C325,'[1]Cap Financiera y Organizacional'!$A$12:$X$62743,2,0)),"",VLOOKUP(C325,'[1]Cap Financiera y Organizacional'!$A$12:$X$3603,2,0))</f>
        <v/>
      </c>
      <c r="E325" s="497" t="str">
        <f>IF(OR(C325="",D325=""),"",IF(ISERROR(VLOOKUP(D325,'[1]Cap Financiera y Organizacional'!$B$13:$X$62743,3,0)),"",VLOOKUP(D325,'[1]Cap Financiera y Organizacional'!$B$13:$X$62743,3,0)))</f>
        <v/>
      </c>
      <c r="F325" s="497" t="str">
        <f>IF(OR(C325="",D325=""),"",IF(ISERROR(VLOOKUP(D325,'[1]Cap Financiera y Organizacional'!$B$13:$X$62743,5,0)),"",VLOOKUP(D325,'[1]Cap Financiera y Organizacional'!$B$13:$X$62743,5,0)))</f>
        <v/>
      </c>
      <c r="G325" s="520" t="str">
        <f t="shared" si="27"/>
        <v/>
      </c>
      <c r="H325" s="498" t="str">
        <f>IF(OR(D325="",E325="",F325=""),"",IF(AND(G325&gt;0,G325&lt;=CapFinanciera1),[1]Puntajes!$D$12,IF(AND(G325&gt;CapFinanciera1,G325&lt;=CapFinanciera2),[1]Puntajes!$D$13,IF(AND(G325&gt;CapFinanciera2,G325&lt;=CapFinanciera3),[1]Puntajes!$D$14,IF(AND(G325&gt;CapFinanciera3,G325&lt;=CapFinanciera4),[1]Puntajes!$D$15,IF(G325&gt;CapFinanciera4,[1]Puntajes!$D$16,0))))))</f>
        <v/>
      </c>
    </row>
    <row r="326" spans="3:8" ht="13.8">
      <c r="C326" s="558"/>
      <c r="D326" s="514" t="str">
        <f>IF(ISERROR(VLOOKUP(C326,'[1]Cap Financiera y Organizacional'!$A$12:$X$62743,2,0)),"",VLOOKUP(C326,'[1]Cap Financiera y Organizacional'!$A$12:$X$3603,2,0))</f>
        <v/>
      </c>
      <c r="E326" s="497" t="str">
        <f>IF(OR(C326="",D326=""),"",IF(ISERROR(VLOOKUP(D326,'[1]Cap Financiera y Organizacional'!$B$13:$X$62743,3,0)),"",VLOOKUP(D326,'[1]Cap Financiera y Organizacional'!$B$13:$X$62743,3,0)))</f>
        <v/>
      </c>
      <c r="F326" s="497" t="str">
        <f>IF(OR(C326="",D326=""),"",IF(ISERROR(VLOOKUP(D326,'[1]Cap Financiera y Organizacional'!$B$13:$X$62743,5,0)),"",VLOOKUP(D326,'[1]Cap Financiera y Organizacional'!$B$13:$X$62743,5,0)))</f>
        <v/>
      </c>
      <c r="G326" s="520" t="str">
        <f t="shared" si="27"/>
        <v/>
      </c>
      <c r="H326" s="498" t="str">
        <f>IF(OR(D326="",E326="",F326=""),"",IF(AND(G326&gt;0,G326&lt;=CapFinanciera1),[1]Puntajes!$D$12,IF(AND(G326&gt;CapFinanciera1,G326&lt;=CapFinanciera2),[1]Puntajes!$D$13,IF(AND(G326&gt;CapFinanciera2,G326&lt;=CapFinanciera3),[1]Puntajes!$D$14,IF(AND(G326&gt;CapFinanciera3,G326&lt;=CapFinanciera4),[1]Puntajes!$D$15,IF(G326&gt;CapFinanciera4,[1]Puntajes!$D$16,0))))))</f>
        <v/>
      </c>
    </row>
    <row r="327" spans="3:8" ht="14.4" thickBot="1">
      <c r="C327" s="560"/>
      <c r="D327" s="561" t="str">
        <f>IF(ISERROR(VLOOKUP(C327,'[1]Cap Financiera y Organizacional'!$A$12:$X$62743,2,0)),"",VLOOKUP(C327,'[1]Cap Financiera y Organizacional'!$A$12:$X$3603,2,0))</f>
        <v/>
      </c>
      <c r="E327" s="501" t="str">
        <f>IF(OR(C327="",D327=""),"",IF(ISERROR(VLOOKUP(D327,'[1]Cap Financiera y Organizacional'!$B$13:$X$62743,3,0)),"",VLOOKUP(D327,'[1]Cap Financiera y Organizacional'!$B$13:$X$62743,3,0)))</f>
        <v/>
      </c>
      <c r="F327" s="501" t="str">
        <f>IF(OR(C327="",D327=""),"",IF(ISERROR(VLOOKUP(D327,'[1]Cap Financiera y Organizacional'!$B$13:$X$62743,5,0)),"",VLOOKUP(D327,'[1]Cap Financiera y Organizacional'!$B$13:$X$62743,5,0)))</f>
        <v/>
      </c>
      <c r="G327" s="524" t="str">
        <f t="shared" si="27"/>
        <v/>
      </c>
      <c r="H327" s="502" t="str">
        <f>IF(OR(D327="",E327="",F327=""),"",IF(AND(G327&gt;0,G327&lt;=CapFinanciera1),[1]Puntajes!$D$12,IF(AND(G327&gt;CapFinanciera1,G327&lt;=CapFinanciera2),[1]Puntajes!$D$13,IF(AND(G327&gt;CapFinanciera2,G327&lt;=CapFinanciera3),[1]Puntajes!$D$14,IF(AND(G327&gt;CapFinanciera3,G327&lt;=CapFinanciera4),[1]Puntajes!$D$15,IF(G327&gt;CapFinanciera4,[1]Puntajes!$D$16,0))))))</f>
        <v/>
      </c>
    </row>
    <row r="328" spans="3:8" ht="13.8">
      <c r="C328" s="562"/>
      <c r="D328" s="484" t="str">
        <f>IF(ISERROR(VLOOKUP(C328,'[1]Cap Financiera y Organizacional'!$A$12:$X$62743,2,0)),"",VLOOKUP(C328,'[1]Cap Financiera y Organizacional'!$A$12:$X$3603,2,0))</f>
        <v/>
      </c>
      <c r="E328" s="563"/>
      <c r="F328" s="497"/>
      <c r="G328" s="520"/>
      <c r="H328" s="498"/>
    </row>
    <row r="329" spans="3:8" ht="13.8">
      <c r="C329" s="558"/>
      <c r="D329" s="514" t="str">
        <f>IF(ISERROR(VLOOKUP(C329,'[1]Cap Financiera y Organizacional'!$A$12:$X$62743,2,0)),"",VLOOKUP(C329,'[1]Cap Financiera y Organizacional'!$A$12:$X$3603,2,0))</f>
        <v/>
      </c>
      <c r="E329" s="559" t="str">
        <f>IF(OR(C329="",D329=""),"",IF(ISERROR(VLOOKUP(D329,'[1]Cap Financiera y Organizacional'!$B$13:$X$62743,3,0)),"",VLOOKUP(D329,'[1]Cap Financiera y Organizacional'!$B$13:$X$62743,3,0)))</f>
        <v/>
      </c>
      <c r="F329" s="497" t="str">
        <f>IF(OR(C329="",D329=""),"",IF(ISERROR(VLOOKUP(D329,'[1]Cap Financiera y Organizacional'!$B$13:$X$62743,5,0)),"",VLOOKUP(D329,'[1]Cap Financiera y Organizacional'!$B$13:$X$62743,5,0)))</f>
        <v/>
      </c>
      <c r="G329" s="520" t="str">
        <f t="shared" ref="G329:G338" si="28">IF(OR(D329="",E329="",F329=""),"",IF(OR(E329=0,F329=0),0,E329/F329))</f>
        <v/>
      </c>
      <c r="H329" s="498" t="str">
        <f>IF(OR(D329="",E329="",F329=""),"",IF(AND(G329&gt;0,G329&lt;=CapFinanciera1),[1]Puntajes!$D$12,IF(AND(G329&gt;CapFinanciera1,G329&lt;=CapFinanciera2),[1]Puntajes!$D$13,IF(AND(G329&gt;CapFinanciera2,G329&lt;=CapFinanciera3),[1]Puntajes!$D$14,IF(AND(G329&gt;CapFinanciera3,G329&lt;=CapFinanciera4),[1]Puntajes!$D$15,IF(G329&gt;CapFinanciera4,[1]Puntajes!$D$16,0))))))</f>
        <v/>
      </c>
    </row>
    <row r="330" spans="3:8" ht="13.8">
      <c r="C330" s="558"/>
      <c r="D330" s="514" t="str">
        <f>IF(ISERROR(VLOOKUP(C330,'[1]Cap Financiera y Organizacional'!$A$12:$X$62743,2,0)),"",VLOOKUP(C330,'[1]Cap Financiera y Organizacional'!$A$12:$X$3603,2,0))</f>
        <v/>
      </c>
      <c r="E330" s="559" t="str">
        <f>IF(OR(C330="",D330=""),"",IF(ISERROR(VLOOKUP(D330,'[1]Cap Financiera y Organizacional'!$B$13:$X$62743,3,0)),"",VLOOKUP(D330,'[1]Cap Financiera y Organizacional'!$B$13:$X$62743,3,0)))</f>
        <v/>
      </c>
      <c r="F330" s="497" t="str">
        <f>IF(OR(C330="",D330=""),"",IF(ISERROR(VLOOKUP(D330,'[1]Cap Financiera y Organizacional'!$B$13:$X$62743,5,0)),"",VLOOKUP(D330,'[1]Cap Financiera y Organizacional'!$B$13:$X$62743,5,0)))</f>
        <v/>
      </c>
      <c r="G330" s="520" t="str">
        <f t="shared" si="28"/>
        <v/>
      </c>
      <c r="H330" s="498" t="str">
        <f>IF(OR(D330="",E330="",F330=""),"",IF(AND(G330&gt;0,G330&lt;=CapFinanciera1),[1]Puntajes!$D$12,IF(AND(G330&gt;CapFinanciera1,G330&lt;=CapFinanciera2),[1]Puntajes!$D$13,IF(AND(G330&gt;CapFinanciera2,G330&lt;=CapFinanciera3),[1]Puntajes!$D$14,IF(AND(G330&gt;CapFinanciera3,G330&lt;=CapFinanciera4),[1]Puntajes!$D$15,IF(G330&gt;CapFinanciera4,[1]Puntajes!$D$16,0))))))</f>
        <v/>
      </c>
    </row>
    <row r="331" spans="3:8" ht="13.8">
      <c r="C331" s="558"/>
      <c r="D331" s="514" t="str">
        <f>IF(ISERROR(VLOOKUP(C331,'[1]Cap Financiera y Organizacional'!$A$12:$X$62743,2,0)),"",VLOOKUP(C331,'[1]Cap Financiera y Organizacional'!$A$12:$X$3603,2,0))</f>
        <v/>
      </c>
      <c r="E331" s="559" t="str">
        <f>IF(OR(C331="",D331=""),"",IF(ISERROR(VLOOKUP(D331,'[1]Cap Financiera y Organizacional'!$B$13:$X$62743,3,0)),"",VLOOKUP(D331,'[1]Cap Financiera y Organizacional'!$B$13:$X$62743,3,0)))</f>
        <v/>
      </c>
      <c r="F331" s="497" t="str">
        <f>IF(OR(C331="",D331=""),"",IF(ISERROR(VLOOKUP(D331,'[1]Cap Financiera y Organizacional'!$B$13:$X$62743,5,0)),"",VLOOKUP(D331,'[1]Cap Financiera y Organizacional'!$B$13:$X$62743,5,0)))</f>
        <v/>
      </c>
      <c r="G331" s="520" t="str">
        <f t="shared" si="28"/>
        <v/>
      </c>
      <c r="H331" s="498" t="str">
        <f>IF(OR(D331="",E331="",F331=""),"",IF(AND(G331&gt;0,G331&lt;=CapFinanciera1),[1]Puntajes!$D$12,IF(AND(G331&gt;CapFinanciera1,G331&lt;=CapFinanciera2),[1]Puntajes!$D$13,IF(AND(G331&gt;CapFinanciera2,G331&lt;=CapFinanciera3),[1]Puntajes!$D$14,IF(AND(G331&gt;CapFinanciera3,G331&lt;=CapFinanciera4),[1]Puntajes!$D$15,IF(G331&gt;CapFinanciera4,[1]Puntajes!$D$16,0))))))</f>
        <v/>
      </c>
    </row>
    <row r="332" spans="3:8" ht="13.8">
      <c r="C332" s="558"/>
      <c r="D332" s="514" t="str">
        <f>IF(ISERROR(VLOOKUP(C332,'[1]Cap Financiera y Organizacional'!$A$12:$X$62743,2,0)),"",VLOOKUP(C332,'[1]Cap Financiera y Organizacional'!$A$12:$X$3603,2,0))</f>
        <v/>
      </c>
      <c r="E332" s="497" t="str">
        <f>IF(OR(C332="",D332=""),"",IF(ISERROR(VLOOKUP(D332,'[1]Cap Financiera y Organizacional'!$B$13:$X$62743,3,0)),"",VLOOKUP(D332,'[1]Cap Financiera y Organizacional'!$B$13:$X$62743,3,0)))</f>
        <v/>
      </c>
      <c r="F332" s="497" t="str">
        <f>IF(OR(C332="",D332=""),"",IF(ISERROR(VLOOKUP(D332,'[1]Cap Financiera y Organizacional'!$B$13:$X$62743,5,0)),"",VLOOKUP(D332,'[1]Cap Financiera y Organizacional'!$B$13:$X$62743,5,0)))</f>
        <v/>
      </c>
      <c r="G332" s="520" t="str">
        <f t="shared" si="28"/>
        <v/>
      </c>
      <c r="H332" s="498" t="str">
        <f>IF(OR(D332="",E332="",F332=""),"",IF(AND(G332&gt;0,G332&lt;=CapFinanciera1),[1]Puntajes!$D$12,IF(AND(G332&gt;CapFinanciera1,G332&lt;=CapFinanciera2),[1]Puntajes!$D$13,IF(AND(G332&gt;CapFinanciera2,G332&lt;=CapFinanciera3),[1]Puntajes!$D$14,IF(AND(G332&gt;CapFinanciera3,G332&lt;=CapFinanciera4),[1]Puntajes!$D$15,IF(G332&gt;CapFinanciera4,[1]Puntajes!$D$16,0))))))</f>
        <v/>
      </c>
    </row>
    <row r="333" spans="3:8" ht="13.8">
      <c r="C333" s="558"/>
      <c r="D333" s="514" t="str">
        <f>IF(ISERROR(VLOOKUP(C333,'[1]Cap Financiera y Organizacional'!$A$12:$X$62743,2,0)),"",VLOOKUP(C333,'[1]Cap Financiera y Organizacional'!$A$12:$X$3603,2,0))</f>
        <v/>
      </c>
      <c r="E333" s="497" t="str">
        <f>IF(OR(C333="",D333=""),"",IF(ISERROR(VLOOKUP(D333,'[1]Cap Financiera y Organizacional'!$B$13:$X$62743,3,0)),"",VLOOKUP(D333,'[1]Cap Financiera y Organizacional'!$B$13:$X$62743,3,0)))</f>
        <v/>
      </c>
      <c r="F333" s="497" t="str">
        <f>IF(OR(C333="",D333=""),"",IF(ISERROR(VLOOKUP(D333,'[1]Cap Financiera y Organizacional'!$B$13:$X$62743,5,0)),"",VLOOKUP(D333,'[1]Cap Financiera y Organizacional'!$B$13:$X$62743,5,0)))</f>
        <v/>
      </c>
      <c r="G333" s="520" t="str">
        <f t="shared" si="28"/>
        <v/>
      </c>
      <c r="H333" s="498" t="str">
        <f>IF(OR(D333="",E333="",F333=""),"",IF(AND(G333&gt;0,G333&lt;=CapFinanciera1),[1]Puntajes!$D$12,IF(AND(G333&gt;CapFinanciera1,G333&lt;=CapFinanciera2),[1]Puntajes!$D$13,IF(AND(G333&gt;CapFinanciera2,G333&lt;=CapFinanciera3),[1]Puntajes!$D$14,IF(AND(G333&gt;CapFinanciera3,G333&lt;=CapFinanciera4),[1]Puntajes!$D$15,IF(G333&gt;CapFinanciera4,[1]Puntajes!$D$16,0))))))</f>
        <v/>
      </c>
    </row>
    <row r="334" spans="3:8" ht="13.8">
      <c r="C334" s="558"/>
      <c r="D334" s="514" t="str">
        <f>IF(ISERROR(VLOOKUP(C334,'[1]Cap Financiera y Organizacional'!$A$12:$X$62743,2,0)),"",VLOOKUP(C334,'[1]Cap Financiera y Organizacional'!$A$12:$X$3603,2,0))</f>
        <v/>
      </c>
      <c r="E334" s="497" t="str">
        <f>IF(OR(C334="",D334=""),"",IF(ISERROR(VLOOKUP(D334,'[1]Cap Financiera y Organizacional'!$B$13:$X$62743,3,0)),"",VLOOKUP(D334,'[1]Cap Financiera y Organizacional'!$B$13:$X$62743,3,0)))</f>
        <v/>
      </c>
      <c r="F334" s="497" t="str">
        <f>IF(OR(C334="",D334=""),"",IF(ISERROR(VLOOKUP(D334,'[1]Cap Financiera y Organizacional'!$B$13:$X$62743,5,0)),"",VLOOKUP(D334,'[1]Cap Financiera y Organizacional'!$B$13:$X$62743,5,0)))</f>
        <v/>
      </c>
      <c r="G334" s="520" t="str">
        <f t="shared" si="28"/>
        <v/>
      </c>
      <c r="H334" s="498" t="str">
        <f>IF(OR(D334="",E334="",F334=""),"",IF(AND(G334&gt;0,G334&lt;=CapFinanciera1),[1]Puntajes!$D$12,IF(AND(G334&gt;CapFinanciera1,G334&lt;=CapFinanciera2),[1]Puntajes!$D$13,IF(AND(G334&gt;CapFinanciera2,G334&lt;=CapFinanciera3),[1]Puntajes!$D$14,IF(AND(G334&gt;CapFinanciera3,G334&lt;=CapFinanciera4),[1]Puntajes!$D$15,IF(G334&gt;CapFinanciera4,[1]Puntajes!$D$16,0))))))</f>
        <v/>
      </c>
    </row>
    <row r="335" spans="3:8" ht="13.8">
      <c r="C335" s="558"/>
      <c r="D335" s="514" t="str">
        <f>IF(ISERROR(VLOOKUP(C335,'[1]Cap Financiera y Organizacional'!$A$12:$X$62743,2,0)),"",VLOOKUP(C335,'[1]Cap Financiera y Organizacional'!$A$12:$X$3603,2,0))</f>
        <v/>
      </c>
      <c r="E335" s="497" t="str">
        <f>IF(OR(C335="",D335=""),"",IF(ISERROR(VLOOKUP(D335,'[1]Cap Financiera y Organizacional'!$B$13:$X$62743,3,0)),"",VLOOKUP(D335,'[1]Cap Financiera y Organizacional'!$B$13:$X$62743,3,0)))</f>
        <v/>
      </c>
      <c r="F335" s="497" t="str">
        <f>IF(OR(C335="",D335=""),"",IF(ISERROR(VLOOKUP(D335,'[1]Cap Financiera y Organizacional'!$B$13:$X$62743,5,0)),"",VLOOKUP(D335,'[1]Cap Financiera y Organizacional'!$B$13:$X$62743,5,0)))</f>
        <v/>
      </c>
      <c r="G335" s="520" t="str">
        <f t="shared" si="28"/>
        <v/>
      </c>
      <c r="H335" s="498" t="str">
        <f>IF(OR(D335="",E335="",F335=""),"",IF(AND(G335&gt;0,G335&lt;=CapFinanciera1),[1]Puntajes!$D$12,IF(AND(G335&gt;CapFinanciera1,G335&lt;=CapFinanciera2),[1]Puntajes!$D$13,IF(AND(G335&gt;CapFinanciera2,G335&lt;=CapFinanciera3),[1]Puntajes!$D$14,IF(AND(G335&gt;CapFinanciera3,G335&lt;=CapFinanciera4),[1]Puntajes!$D$15,IF(G335&gt;CapFinanciera4,[1]Puntajes!$D$16,0))))))</f>
        <v/>
      </c>
    </row>
    <row r="336" spans="3:8" ht="13.8">
      <c r="C336" s="558"/>
      <c r="D336" s="514" t="str">
        <f>IF(ISERROR(VLOOKUP(C336,'[1]Cap Financiera y Organizacional'!$A$12:$X$62743,2,0)),"",VLOOKUP(C336,'[1]Cap Financiera y Organizacional'!$A$12:$X$3603,2,0))</f>
        <v/>
      </c>
      <c r="E336" s="497" t="str">
        <f>IF(OR(C336="",D336=""),"",IF(ISERROR(VLOOKUP(D336,'[1]Cap Financiera y Organizacional'!$B$13:$X$62743,3,0)),"",VLOOKUP(D336,'[1]Cap Financiera y Organizacional'!$B$13:$X$62743,3,0)))</f>
        <v/>
      </c>
      <c r="F336" s="497" t="str">
        <f>IF(OR(C336="",D336=""),"",IF(ISERROR(VLOOKUP(D336,'[1]Cap Financiera y Organizacional'!$B$13:$X$62743,5,0)),"",VLOOKUP(D336,'[1]Cap Financiera y Organizacional'!$B$13:$X$62743,5,0)))</f>
        <v/>
      </c>
      <c r="G336" s="520" t="str">
        <f t="shared" si="28"/>
        <v/>
      </c>
      <c r="H336" s="498" t="str">
        <f>IF(OR(D336="",E336="",F336=""),"",IF(AND(G336&gt;0,G336&lt;=CapFinanciera1),[1]Puntajes!$D$12,IF(AND(G336&gt;CapFinanciera1,G336&lt;=CapFinanciera2),[1]Puntajes!$D$13,IF(AND(G336&gt;CapFinanciera2,G336&lt;=CapFinanciera3),[1]Puntajes!$D$14,IF(AND(G336&gt;CapFinanciera3,G336&lt;=CapFinanciera4),[1]Puntajes!$D$15,IF(G336&gt;CapFinanciera4,[1]Puntajes!$D$16,0))))))</f>
        <v/>
      </c>
    </row>
    <row r="337" spans="3:8" ht="13.8">
      <c r="C337" s="558"/>
      <c r="D337" s="514" t="str">
        <f>IF(ISERROR(VLOOKUP(C337,'[1]Cap Financiera y Organizacional'!$A$12:$X$62743,2,0)),"",VLOOKUP(C337,'[1]Cap Financiera y Organizacional'!$A$12:$X$3603,2,0))</f>
        <v/>
      </c>
      <c r="E337" s="497" t="str">
        <f>IF(OR(C337="",D337=""),"",IF(ISERROR(VLOOKUP(D337,'[1]Cap Financiera y Organizacional'!$B$13:$X$62743,3,0)),"",VLOOKUP(D337,'[1]Cap Financiera y Organizacional'!$B$13:$X$62743,3,0)))</f>
        <v/>
      </c>
      <c r="F337" s="497" t="str">
        <f>IF(OR(C337="",D337=""),"",IF(ISERROR(VLOOKUP(D337,'[1]Cap Financiera y Organizacional'!$B$13:$X$62743,5,0)),"",VLOOKUP(D337,'[1]Cap Financiera y Organizacional'!$B$13:$X$62743,5,0)))</f>
        <v/>
      </c>
      <c r="G337" s="520" t="str">
        <f t="shared" si="28"/>
        <v/>
      </c>
      <c r="H337" s="498" t="str">
        <f>IF(OR(D337="",E337="",F337=""),"",IF(AND(G337&gt;0,G337&lt;=CapFinanciera1),[1]Puntajes!$D$12,IF(AND(G337&gt;CapFinanciera1,G337&lt;=CapFinanciera2),[1]Puntajes!$D$13,IF(AND(G337&gt;CapFinanciera2,G337&lt;=CapFinanciera3),[1]Puntajes!$D$14,IF(AND(G337&gt;CapFinanciera3,G337&lt;=CapFinanciera4),[1]Puntajes!$D$15,IF(G337&gt;CapFinanciera4,[1]Puntajes!$D$16,0))))))</f>
        <v/>
      </c>
    </row>
    <row r="338" spans="3:8" ht="14.4" thickBot="1">
      <c r="C338" s="560"/>
      <c r="D338" s="561" t="str">
        <f>IF(ISERROR(VLOOKUP(C338,'[1]Cap Financiera y Organizacional'!$A$12:$X$62743,2,0)),"",VLOOKUP(C338,'[1]Cap Financiera y Organizacional'!$A$12:$X$3603,2,0))</f>
        <v/>
      </c>
      <c r="E338" s="501" t="str">
        <f>IF(OR(C338="",D338=""),"",IF(ISERROR(VLOOKUP(D338,'[1]Cap Financiera y Organizacional'!$B$13:$X$62743,3,0)),"",VLOOKUP(D338,'[1]Cap Financiera y Organizacional'!$B$13:$X$62743,3,0)))</f>
        <v/>
      </c>
      <c r="F338" s="501" t="str">
        <f>IF(OR(C338="",D338=""),"",IF(ISERROR(VLOOKUP(D338,'[1]Cap Financiera y Organizacional'!$B$13:$X$62743,5,0)),"",VLOOKUP(D338,'[1]Cap Financiera y Organizacional'!$B$13:$X$62743,5,0)))</f>
        <v/>
      </c>
      <c r="G338" s="524" t="str">
        <f t="shared" si="28"/>
        <v/>
      </c>
      <c r="H338" s="502" t="str">
        <f>IF(OR(D338="",E338="",F338=""),"",IF(AND(G338&gt;0,G338&lt;=CapFinanciera1),[1]Puntajes!$D$12,IF(AND(G338&gt;CapFinanciera1,G338&lt;=CapFinanciera2),[1]Puntajes!$D$13,IF(AND(G338&gt;CapFinanciera2,G338&lt;=CapFinanciera3),[1]Puntajes!$D$14,IF(AND(G338&gt;CapFinanciera3,G338&lt;=CapFinanciera4),[1]Puntajes!$D$15,IF(G338&gt;CapFinanciera4,[1]Puntajes!$D$16,0))))))</f>
        <v/>
      </c>
    </row>
    <row r="339" spans="3:8" ht="13.8">
      <c r="C339" s="562"/>
      <c r="D339" s="484" t="str">
        <f>IF(ISERROR(VLOOKUP(C339,'[1]Cap Financiera y Organizacional'!$A$12:$X$62743,2,0)),"",VLOOKUP(C339,'[1]Cap Financiera y Organizacional'!$A$12:$X$3603,2,0))</f>
        <v/>
      </c>
      <c r="E339" s="563"/>
      <c r="F339" s="497"/>
      <c r="G339" s="520"/>
      <c r="H339" s="498"/>
    </row>
    <row r="340" spans="3:8" ht="13.8">
      <c r="C340" s="558"/>
      <c r="D340" s="514" t="str">
        <f>IF(ISERROR(VLOOKUP(C340,'[1]Cap Financiera y Organizacional'!$A$12:$X$62743,2,0)),"",VLOOKUP(C340,'[1]Cap Financiera y Organizacional'!$A$12:$X$3603,2,0))</f>
        <v/>
      </c>
      <c r="E340" s="559" t="str">
        <f>IF(OR(C340="",D340=""),"",IF(ISERROR(VLOOKUP(D340,'[1]Cap Financiera y Organizacional'!$B$13:$X$62743,3,0)),"",VLOOKUP(D340,'[1]Cap Financiera y Organizacional'!$B$13:$X$62743,3,0)))</f>
        <v/>
      </c>
      <c r="F340" s="497" t="str">
        <f>IF(OR(C340="",D340=""),"",IF(ISERROR(VLOOKUP(D340,'[1]Cap Financiera y Organizacional'!$B$13:$X$62743,5,0)),"",VLOOKUP(D340,'[1]Cap Financiera y Organizacional'!$B$13:$X$62743,5,0)))</f>
        <v/>
      </c>
      <c r="G340" s="520" t="str">
        <f t="shared" ref="G340:G349" si="29">IF(OR(D340="",E340="",F340=""),"",IF(OR(E340=0,F340=0),0,E340/F340))</f>
        <v/>
      </c>
      <c r="H340" s="498" t="str">
        <f>IF(OR(D340="",E340="",F340=""),"",IF(AND(G340&gt;0,G340&lt;=CapFinanciera1),[1]Puntajes!$D$12,IF(AND(G340&gt;CapFinanciera1,G340&lt;=CapFinanciera2),[1]Puntajes!$D$13,IF(AND(G340&gt;CapFinanciera2,G340&lt;=CapFinanciera3),[1]Puntajes!$D$14,IF(AND(G340&gt;CapFinanciera3,G340&lt;=CapFinanciera4),[1]Puntajes!$D$15,IF(G340&gt;CapFinanciera4,[1]Puntajes!$D$16,0))))))</f>
        <v/>
      </c>
    </row>
    <row r="341" spans="3:8" ht="13.8">
      <c r="C341" s="558"/>
      <c r="D341" s="514" t="str">
        <f>IF(ISERROR(VLOOKUP(C341,'[1]Cap Financiera y Organizacional'!$A$12:$X$62743,2,0)),"",VLOOKUP(C341,'[1]Cap Financiera y Organizacional'!$A$12:$X$3603,2,0))</f>
        <v/>
      </c>
      <c r="E341" s="559" t="str">
        <f>IF(OR(C341="",D341=""),"",IF(ISERROR(VLOOKUP(D341,'[1]Cap Financiera y Organizacional'!$B$13:$X$62743,3,0)),"",VLOOKUP(D341,'[1]Cap Financiera y Organizacional'!$B$13:$X$62743,3,0)))</f>
        <v/>
      </c>
      <c r="F341" s="497" t="str">
        <f>IF(OR(C341="",D341=""),"",IF(ISERROR(VLOOKUP(D341,'[1]Cap Financiera y Organizacional'!$B$13:$X$62743,5,0)),"",VLOOKUP(D341,'[1]Cap Financiera y Organizacional'!$B$13:$X$62743,5,0)))</f>
        <v/>
      </c>
      <c r="G341" s="520" t="str">
        <f t="shared" si="29"/>
        <v/>
      </c>
      <c r="H341" s="498" t="str">
        <f>IF(OR(D341="",E341="",F341=""),"",IF(AND(G341&gt;0,G341&lt;=CapFinanciera1),[1]Puntajes!$D$12,IF(AND(G341&gt;CapFinanciera1,G341&lt;=CapFinanciera2),[1]Puntajes!$D$13,IF(AND(G341&gt;CapFinanciera2,G341&lt;=CapFinanciera3),[1]Puntajes!$D$14,IF(AND(G341&gt;CapFinanciera3,G341&lt;=CapFinanciera4),[1]Puntajes!$D$15,IF(G341&gt;CapFinanciera4,[1]Puntajes!$D$16,0))))))</f>
        <v/>
      </c>
    </row>
    <row r="342" spans="3:8" ht="13.8">
      <c r="C342" s="558"/>
      <c r="D342" s="514" t="str">
        <f>IF(ISERROR(VLOOKUP(C342,'[1]Cap Financiera y Organizacional'!$A$12:$X$62743,2,0)),"",VLOOKUP(C342,'[1]Cap Financiera y Organizacional'!$A$12:$X$3603,2,0))</f>
        <v/>
      </c>
      <c r="E342" s="559" t="str">
        <f>IF(OR(C342="",D342=""),"",IF(ISERROR(VLOOKUP(D342,'[1]Cap Financiera y Organizacional'!$B$13:$X$62743,3,0)),"",VLOOKUP(D342,'[1]Cap Financiera y Organizacional'!$B$13:$X$62743,3,0)))</f>
        <v/>
      </c>
      <c r="F342" s="497" t="str">
        <f>IF(OR(C342="",D342=""),"",IF(ISERROR(VLOOKUP(D342,'[1]Cap Financiera y Organizacional'!$B$13:$X$62743,5,0)),"",VLOOKUP(D342,'[1]Cap Financiera y Organizacional'!$B$13:$X$62743,5,0)))</f>
        <v/>
      </c>
      <c r="G342" s="520" t="str">
        <f t="shared" si="29"/>
        <v/>
      </c>
      <c r="H342" s="498" t="str">
        <f>IF(OR(D342="",E342="",F342=""),"",IF(AND(G342&gt;0,G342&lt;=CapFinanciera1),[1]Puntajes!$D$12,IF(AND(G342&gt;CapFinanciera1,G342&lt;=CapFinanciera2),[1]Puntajes!$D$13,IF(AND(G342&gt;CapFinanciera2,G342&lt;=CapFinanciera3),[1]Puntajes!$D$14,IF(AND(G342&gt;CapFinanciera3,G342&lt;=CapFinanciera4),[1]Puntajes!$D$15,IF(G342&gt;CapFinanciera4,[1]Puntajes!$D$16,0))))))</f>
        <v/>
      </c>
    </row>
    <row r="343" spans="3:8" ht="13.8">
      <c r="C343" s="558"/>
      <c r="D343" s="514" t="str">
        <f>IF(ISERROR(VLOOKUP(C343,'[1]Cap Financiera y Organizacional'!$A$12:$X$62743,2,0)),"",VLOOKUP(C343,'[1]Cap Financiera y Organizacional'!$A$12:$X$3603,2,0))</f>
        <v/>
      </c>
      <c r="E343" s="497" t="str">
        <f>IF(OR(C343="",D343=""),"",IF(ISERROR(VLOOKUP(D343,'[1]Cap Financiera y Organizacional'!$B$13:$X$62743,3,0)),"",VLOOKUP(D343,'[1]Cap Financiera y Organizacional'!$B$13:$X$62743,3,0)))</f>
        <v/>
      </c>
      <c r="F343" s="497" t="str">
        <f>IF(OR(C343="",D343=""),"",IF(ISERROR(VLOOKUP(D343,'[1]Cap Financiera y Organizacional'!$B$13:$X$62743,5,0)),"",VLOOKUP(D343,'[1]Cap Financiera y Organizacional'!$B$13:$X$62743,5,0)))</f>
        <v/>
      </c>
      <c r="G343" s="520" t="str">
        <f t="shared" si="29"/>
        <v/>
      </c>
      <c r="H343" s="498" t="str">
        <f>IF(OR(D343="",E343="",F343=""),"",IF(AND(G343&gt;0,G343&lt;=CapFinanciera1),[1]Puntajes!$D$12,IF(AND(G343&gt;CapFinanciera1,G343&lt;=CapFinanciera2),[1]Puntajes!$D$13,IF(AND(G343&gt;CapFinanciera2,G343&lt;=CapFinanciera3),[1]Puntajes!$D$14,IF(AND(G343&gt;CapFinanciera3,G343&lt;=CapFinanciera4),[1]Puntajes!$D$15,IF(G343&gt;CapFinanciera4,[1]Puntajes!$D$16,0))))))</f>
        <v/>
      </c>
    </row>
    <row r="344" spans="3:8" ht="13.8">
      <c r="C344" s="558"/>
      <c r="D344" s="514" t="str">
        <f>IF(ISERROR(VLOOKUP(C344,'[1]Cap Financiera y Organizacional'!$A$12:$X$62743,2,0)),"",VLOOKUP(C344,'[1]Cap Financiera y Organizacional'!$A$12:$X$3603,2,0))</f>
        <v/>
      </c>
      <c r="E344" s="497" t="str">
        <f>IF(OR(C344="",D344=""),"",IF(ISERROR(VLOOKUP(D344,'[1]Cap Financiera y Organizacional'!$B$13:$X$62743,3,0)),"",VLOOKUP(D344,'[1]Cap Financiera y Organizacional'!$B$13:$X$62743,3,0)))</f>
        <v/>
      </c>
      <c r="F344" s="497" t="str">
        <f>IF(OR(C344="",D344=""),"",IF(ISERROR(VLOOKUP(D344,'[1]Cap Financiera y Organizacional'!$B$13:$X$62743,5,0)),"",VLOOKUP(D344,'[1]Cap Financiera y Organizacional'!$B$13:$X$62743,5,0)))</f>
        <v/>
      </c>
      <c r="G344" s="520" t="str">
        <f t="shared" si="29"/>
        <v/>
      </c>
      <c r="H344" s="498" t="str">
        <f>IF(OR(D344="",E344="",F344=""),"",IF(AND(G344&gt;0,G344&lt;=CapFinanciera1),[1]Puntajes!$D$12,IF(AND(G344&gt;CapFinanciera1,G344&lt;=CapFinanciera2),[1]Puntajes!$D$13,IF(AND(G344&gt;CapFinanciera2,G344&lt;=CapFinanciera3),[1]Puntajes!$D$14,IF(AND(G344&gt;CapFinanciera3,G344&lt;=CapFinanciera4),[1]Puntajes!$D$15,IF(G344&gt;CapFinanciera4,[1]Puntajes!$D$16,0))))))</f>
        <v/>
      </c>
    </row>
    <row r="345" spans="3:8" ht="13.8">
      <c r="C345" s="558"/>
      <c r="D345" s="514" t="str">
        <f>IF(ISERROR(VLOOKUP(C345,'[1]Cap Financiera y Organizacional'!$A$12:$X$62743,2,0)),"",VLOOKUP(C345,'[1]Cap Financiera y Organizacional'!$A$12:$X$3603,2,0))</f>
        <v/>
      </c>
      <c r="E345" s="497" t="str">
        <f>IF(OR(C345="",D345=""),"",IF(ISERROR(VLOOKUP(D345,'[1]Cap Financiera y Organizacional'!$B$13:$X$62743,3,0)),"",VLOOKUP(D345,'[1]Cap Financiera y Organizacional'!$B$13:$X$62743,3,0)))</f>
        <v/>
      </c>
      <c r="F345" s="497" t="str">
        <f>IF(OR(C345="",D345=""),"",IF(ISERROR(VLOOKUP(D345,'[1]Cap Financiera y Organizacional'!$B$13:$X$62743,5,0)),"",VLOOKUP(D345,'[1]Cap Financiera y Organizacional'!$B$13:$X$62743,5,0)))</f>
        <v/>
      </c>
      <c r="G345" s="520" t="str">
        <f t="shared" si="29"/>
        <v/>
      </c>
      <c r="H345" s="498" t="str">
        <f>IF(OR(D345="",E345="",F345=""),"",IF(AND(G345&gt;0,G345&lt;=CapFinanciera1),[1]Puntajes!$D$12,IF(AND(G345&gt;CapFinanciera1,G345&lt;=CapFinanciera2),[1]Puntajes!$D$13,IF(AND(G345&gt;CapFinanciera2,G345&lt;=CapFinanciera3),[1]Puntajes!$D$14,IF(AND(G345&gt;CapFinanciera3,G345&lt;=CapFinanciera4),[1]Puntajes!$D$15,IF(G345&gt;CapFinanciera4,[1]Puntajes!$D$16,0))))))</f>
        <v/>
      </c>
    </row>
    <row r="346" spans="3:8" ht="13.8">
      <c r="C346" s="558"/>
      <c r="D346" s="514" t="str">
        <f>IF(ISERROR(VLOOKUP(C346,'[1]Cap Financiera y Organizacional'!$A$12:$X$62743,2,0)),"",VLOOKUP(C346,'[1]Cap Financiera y Organizacional'!$A$12:$X$3603,2,0))</f>
        <v/>
      </c>
      <c r="E346" s="497" t="str">
        <f>IF(OR(C346="",D346=""),"",IF(ISERROR(VLOOKUP(D346,'[1]Cap Financiera y Organizacional'!$B$13:$X$62743,3,0)),"",VLOOKUP(D346,'[1]Cap Financiera y Organizacional'!$B$13:$X$62743,3,0)))</f>
        <v/>
      </c>
      <c r="F346" s="497" t="str">
        <f>IF(OR(C346="",D346=""),"",IF(ISERROR(VLOOKUP(D346,'[1]Cap Financiera y Organizacional'!$B$13:$X$62743,5,0)),"",VLOOKUP(D346,'[1]Cap Financiera y Organizacional'!$B$13:$X$62743,5,0)))</f>
        <v/>
      </c>
      <c r="G346" s="520" t="str">
        <f t="shared" si="29"/>
        <v/>
      </c>
      <c r="H346" s="498" t="str">
        <f>IF(OR(D346="",E346="",F346=""),"",IF(AND(G346&gt;0,G346&lt;=CapFinanciera1),[1]Puntajes!$D$12,IF(AND(G346&gt;CapFinanciera1,G346&lt;=CapFinanciera2),[1]Puntajes!$D$13,IF(AND(G346&gt;CapFinanciera2,G346&lt;=CapFinanciera3),[1]Puntajes!$D$14,IF(AND(G346&gt;CapFinanciera3,G346&lt;=CapFinanciera4),[1]Puntajes!$D$15,IF(G346&gt;CapFinanciera4,[1]Puntajes!$D$16,0))))))</f>
        <v/>
      </c>
    </row>
    <row r="347" spans="3:8" ht="13.8">
      <c r="C347" s="558"/>
      <c r="D347" s="514" t="str">
        <f>IF(ISERROR(VLOOKUP(C347,'[1]Cap Financiera y Organizacional'!$A$12:$X$62743,2,0)),"",VLOOKUP(C347,'[1]Cap Financiera y Organizacional'!$A$12:$X$3603,2,0))</f>
        <v/>
      </c>
      <c r="E347" s="497" t="str">
        <f>IF(OR(C347="",D347=""),"",IF(ISERROR(VLOOKUP(D347,'[1]Cap Financiera y Organizacional'!$B$13:$X$62743,3,0)),"",VLOOKUP(D347,'[1]Cap Financiera y Organizacional'!$B$13:$X$62743,3,0)))</f>
        <v/>
      </c>
      <c r="F347" s="497" t="str">
        <f>IF(OR(C347="",D347=""),"",IF(ISERROR(VLOOKUP(D347,'[1]Cap Financiera y Organizacional'!$B$13:$X$62743,5,0)),"",VLOOKUP(D347,'[1]Cap Financiera y Organizacional'!$B$13:$X$62743,5,0)))</f>
        <v/>
      </c>
      <c r="G347" s="520" t="str">
        <f t="shared" si="29"/>
        <v/>
      </c>
      <c r="H347" s="498" t="str">
        <f>IF(OR(D347="",E347="",F347=""),"",IF(AND(G347&gt;0,G347&lt;=CapFinanciera1),[1]Puntajes!$D$12,IF(AND(G347&gt;CapFinanciera1,G347&lt;=CapFinanciera2),[1]Puntajes!$D$13,IF(AND(G347&gt;CapFinanciera2,G347&lt;=CapFinanciera3),[1]Puntajes!$D$14,IF(AND(G347&gt;CapFinanciera3,G347&lt;=CapFinanciera4),[1]Puntajes!$D$15,IF(G347&gt;CapFinanciera4,[1]Puntajes!$D$16,0))))))</f>
        <v/>
      </c>
    </row>
    <row r="348" spans="3:8" ht="13.8">
      <c r="C348" s="558"/>
      <c r="D348" s="514" t="str">
        <f>IF(ISERROR(VLOOKUP(C348,'[1]Cap Financiera y Organizacional'!$A$12:$X$62743,2,0)),"",VLOOKUP(C348,'[1]Cap Financiera y Organizacional'!$A$12:$X$3603,2,0))</f>
        <v/>
      </c>
      <c r="E348" s="497" t="str">
        <f>IF(OR(C348="",D348=""),"",IF(ISERROR(VLOOKUP(D348,'[1]Cap Financiera y Organizacional'!$B$13:$X$62743,3,0)),"",VLOOKUP(D348,'[1]Cap Financiera y Organizacional'!$B$13:$X$62743,3,0)))</f>
        <v/>
      </c>
      <c r="F348" s="497" t="str">
        <f>IF(OR(C348="",D348=""),"",IF(ISERROR(VLOOKUP(D348,'[1]Cap Financiera y Organizacional'!$B$13:$X$62743,5,0)),"",VLOOKUP(D348,'[1]Cap Financiera y Organizacional'!$B$13:$X$62743,5,0)))</f>
        <v/>
      </c>
      <c r="G348" s="520" t="str">
        <f t="shared" si="29"/>
        <v/>
      </c>
      <c r="H348" s="498" t="str">
        <f>IF(OR(D348="",E348="",F348=""),"",IF(AND(G348&gt;0,G348&lt;=CapFinanciera1),[1]Puntajes!$D$12,IF(AND(G348&gt;CapFinanciera1,G348&lt;=CapFinanciera2),[1]Puntajes!$D$13,IF(AND(G348&gt;CapFinanciera2,G348&lt;=CapFinanciera3),[1]Puntajes!$D$14,IF(AND(G348&gt;CapFinanciera3,G348&lt;=CapFinanciera4),[1]Puntajes!$D$15,IF(G348&gt;CapFinanciera4,[1]Puntajes!$D$16,0))))))</f>
        <v/>
      </c>
    </row>
    <row r="349" spans="3:8" ht="14.4" thickBot="1">
      <c r="C349" s="560"/>
      <c r="D349" s="561" t="str">
        <f>IF(ISERROR(VLOOKUP(C349,'[1]Cap Financiera y Organizacional'!$A$12:$X$62743,2,0)),"",VLOOKUP(C349,'[1]Cap Financiera y Organizacional'!$A$12:$X$3603,2,0))</f>
        <v/>
      </c>
      <c r="E349" s="501" t="str">
        <f>IF(OR(C349="",D349=""),"",IF(ISERROR(VLOOKUP(D349,'[1]Cap Financiera y Organizacional'!$B$13:$X$62743,3,0)),"",VLOOKUP(D349,'[1]Cap Financiera y Organizacional'!$B$13:$X$62743,3,0)))</f>
        <v/>
      </c>
      <c r="F349" s="501" t="str">
        <f>IF(OR(C349="",D349=""),"",IF(ISERROR(VLOOKUP(D349,'[1]Cap Financiera y Organizacional'!$B$13:$X$62743,5,0)),"",VLOOKUP(D349,'[1]Cap Financiera y Organizacional'!$B$13:$X$62743,5,0)))</f>
        <v/>
      </c>
      <c r="G349" s="524" t="str">
        <f t="shared" si="29"/>
        <v/>
      </c>
      <c r="H349" s="502" t="str">
        <f>IF(OR(D349="",E349="",F349=""),"",IF(AND(G349&gt;0,G349&lt;=CapFinanciera1),[1]Puntajes!$D$12,IF(AND(G349&gt;CapFinanciera1,G349&lt;=CapFinanciera2),[1]Puntajes!$D$13,IF(AND(G349&gt;CapFinanciera2,G349&lt;=CapFinanciera3),[1]Puntajes!$D$14,IF(AND(G349&gt;CapFinanciera3,G349&lt;=CapFinanciera4),[1]Puntajes!$D$15,IF(G349&gt;CapFinanciera4,[1]Puntajes!$D$16,0))))))</f>
        <v/>
      </c>
    </row>
    <row r="350" spans="3:8" ht="13.8">
      <c r="C350" s="562"/>
      <c r="D350" s="484" t="str">
        <f>IF(ISERROR(VLOOKUP(C350,'[1]Cap Financiera y Organizacional'!$A$12:$X$62743,2,0)),"",VLOOKUP(C350,'[1]Cap Financiera y Organizacional'!$A$12:$X$3603,2,0))</f>
        <v/>
      </c>
      <c r="E350" s="563"/>
      <c r="F350" s="497"/>
      <c r="G350" s="520"/>
      <c r="H350" s="498"/>
    </row>
    <row r="351" spans="3:8" ht="13.8">
      <c r="C351" s="558"/>
      <c r="D351" s="514" t="str">
        <f>IF(ISERROR(VLOOKUP(C351,'[1]Cap Financiera y Organizacional'!$A$12:$X$62743,2,0)),"",VLOOKUP(C351,'[1]Cap Financiera y Organizacional'!$A$12:$X$3603,2,0))</f>
        <v/>
      </c>
      <c r="E351" s="559" t="str">
        <f>IF(OR(C351="",D351=""),"",IF(ISERROR(VLOOKUP(D351,'[1]Cap Financiera y Organizacional'!$B$13:$X$62743,3,0)),"",VLOOKUP(D351,'[1]Cap Financiera y Organizacional'!$B$13:$X$62743,3,0)))</f>
        <v/>
      </c>
      <c r="F351" s="497" t="str">
        <f>IF(OR(C351="",D351=""),"",IF(ISERROR(VLOOKUP(D351,'[1]Cap Financiera y Organizacional'!$B$13:$X$62743,5,0)),"",VLOOKUP(D351,'[1]Cap Financiera y Organizacional'!$B$13:$X$62743,5,0)))</f>
        <v/>
      </c>
      <c r="G351" s="520" t="str">
        <f t="shared" ref="G351:G360" si="30">IF(OR(D351="",E351="",F351=""),"",IF(OR(E351=0,F351=0),0,E351/F351))</f>
        <v/>
      </c>
      <c r="H351" s="498" t="str">
        <f>IF(OR(D351="",E351="",F351=""),"",IF(AND(G351&gt;0,G351&lt;=CapFinanciera1),[1]Puntajes!$D$12,IF(AND(G351&gt;CapFinanciera1,G351&lt;=CapFinanciera2),[1]Puntajes!$D$13,IF(AND(G351&gt;CapFinanciera2,G351&lt;=CapFinanciera3),[1]Puntajes!$D$14,IF(AND(G351&gt;CapFinanciera3,G351&lt;=CapFinanciera4),[1]Puntajes!$D$15,IF(G351&gt;CapFinanciera4,[1]Puntajes!$D$16,0))))))</f>
        <v/>
      </c>
    </row>
    <row r="352" spans="3:8" ht="13.8">
      <c r="C352" s="558"/>
      <c r="D352" s="514" t="str">
        <f>IF(ISERROR(VLOOKUP(C352,'[1]Cap Financiera y Organizacional'!$A$12:$X$62743,2,0)),"",VLOOKUP(C352,'[1]Cap Financiera y Organizacional'!$A$12:$X$3603,2,0))</f>
        <v/>
      </c>
      <c r="E352" s="559" t="str">
        <f>IF(OR(C352="",D352=""),"",IF(ISERROR(VLOOKUP(D352,'[1]Cap Financiera y Organizacional'!$B$13:$X$62743,3,0)),"",VLOOKUP(D352,'[1]Cap Financiera y Organizacional'!$B$13:$X$62743,3,0)))</f>
        <v/>
      </c>
      <c r="F352" s="497" t="str">
        <f>IF(OR(C352="",D352=""),"",IF(ISERROR(VLOOKUP(D352,'[1]Cap Financiera y Organizacional'!$B$13:$X$62743,5,0)),"",VLOOKUP(D352,'[1]Cap Financiera y Organizacional'!$B$13:$X$62743,5,0)))</f>
        <v/>
      </c>
      <c r="G352" s="520" t="str">
        <f t="shared" si="30"/>
        <v/>
      </c>
      <c r="H352" s="498" t="str">
        <f>IF(OR(D352="",E352="",F352=""),"",IF(AND(G352&gt;0,G352&lt;=CapFinanciera1),[1]Puntajes!$D$12,IF(AND(G352&gt;CapFinanciera1,G352&lt;=CapFinanciera2),[1]Puntajes!$D$13,IF(AND(G352&gt;CapFinanciera2,G352&lt;=CapFinanciera3),[1]Puntajes!$D$14,IF(AND(G352&gt;CapFinanciera3,G352&lt;=CapFinanciera4),[1]Puntajes!$D$15,IF(G352&gt;CapFinanciera4,[1]Puntajes!$D$16,0))))))</f>
        <v/>
      </c>
    </row>
    <row r="353" spans="3:8" ht="13.8">
      <c r="C353" s="558"/>
      <c r="D353" s="514" t="str">
        <f>IF(ISERROR(VLOOKUP(C353,'[1]Cap Financiera y Organizacional'!$A$12:$X$62743,2,0)),"",VLOOKUP(C353,'[1]Cap Financiera y Organizacional'!$A$12:$X$3603,2,0))</f>
        <v/>
      </c>
      <c r="E353" s="559" t="str">
        <f>IF(OR(C353="",D353=""),"",IF(ISERROR(VLOOKUP(D353,'[1]Cap Financiera y Organizacional'!$B$13:$X$62743,3,0)),"",VLOOKUP(D353,'[1]Cap Financiera y Organizacional'!$B$13:$X$62743,3,0)))</f>
        <v/>
      </c>
      <c r="F353" s="497" t="str">
        <f>IF(OR(C353="",D353=""),"",IF(ISERROR(VLOOKUP(D353,'[1]Cap Financiera y Organizacional'!$B$13:$X$62743,5,0)),"",VLOOKUP(D353,'[1]Cap Financiera y Organizacional'!$B$13:$X$62743,5,0)))</f>
        <v/>
      </c>
      <c r="G353" s="520" t="str">
        <f t="shared" si="30"/>
        <v/>
      </c>
      <c r="H353" s="498" t="str">
        <f>IF(OR(D353="",E353="",F353=""),"",IF(AND(G353&gt;0,G353&lt;=CapFinanciera1),[1]Puntajes!$D$12,IF(AND(G353&gt;CapFinanciera1,G353&lt;=CapFinanciera2),[1]Puntajes!$D$13,IF(AND(G353&gt;CapFinanciera2,G353&lt;=CapFinanciera3),[1]Puntajes!$D$14,IF(AND(G353&gt;CapFinanciera3,G353&lt;=CapFinanciera4),[1]Puntajes!$D$15,IF(G353&gt;CapFinanciera4,[1]Puntajes!$D$16,0))))))</f>
        <v/>
      </c>
    </row>
    <row r="354" spans="3:8" ht="13.8">
      <c r="C354" s="558"/>
      <c r="D354" s="514" t="str">
        <f>IF(ISERROR(VLOOKUP(C354,'[1]Cap Financiera y Organizacional'!$A$12:$X$62743,2,0)),"",VLOOKUP(C354,'[1]Cap Financiera y Organizacional'!$A$12:$X$3603,2,0))</f>
        <v/>
      </c>
      <c r="E354" s="497" t="str">
        <f>IF(OR(C354="",D354=""),"",IF(ISERROR(VLOOKUP(D354,'[1]Cap Financiera y Organizacional'!$B$13:$X$62743,3,0)),"",VLOOKUP(D354,'[1]Cap Financiera y Organizacional'!$B$13:$X$62743,3,0)))</f>
        <v/>
      </c>
      <c r="F354" s="497" t="str">
        <f>IF(OR(C354="",D354=""),"",IF(ISERROR(VLOOKUP(D354,'[1]Cap Financiera y Organizacional'!$B$13:$X$62743,5,0)),"",VLOOKUP(D354,'[1]Cap Financiera y Organizacional'!$B$13:$X$62743,5,0)))</f>
        <v/>
      </c>
      <c r="G354" s="520" t="str">
        <f t="shared" si="30"/>
        <v/>
      </c>
      <c r="H354" s="498" t="str">
        <f>IF(OR(D354="",E354="",F354=""),"",IF(AND(G354&gt;0,G354&lt;=CapFinanciera1),[1]Puntajes!$D$12,IF(AND(G354&gt;CapFinanciera1,G354&lt;=CapFinanciera2),[1]Puntajes!$D$13,IF(AND(G354&gt;CapFinanciera2,G354&lt;=CapFinanciera3),[1]Puntajes!$D$14,IF(AND(G354&gt;CapFinanciera3,G354&lt;=CapFinanciera4),[1]Puntajes!$D$15,IF(G354&gt;CapFinanciera4,[1]Puntajes!$D$16,0))))))</f>
        <v/>
      </c>
    </row>
    <row r="355" spans="3:8" ht="13.8">
      <c r="C355" s="558"/>
      <c r="D355" s="514" t="str">
        <f>IF(ISERROR(VLOOKUP(C355,'[1]Cap Financiera y Organizacional'!$A$12:$X$62743,2,0)),"",VLOOKUP(C355,'[1]Cap Financiera y Organizacional'!$A$12:$X$3603,2,0))</f>
        <v/>
      </c>
      <c r="E355" s="497" t="str">
        <f>IF(OR(C355="",D355=""),"",IF(ISERROR(VLOOKUP(D355,'[1]Cap Financiera y Organizacional'!$B$13:$X$62743,3,0)),"",VLOOKUP(D355,'[1]Cap Financiera y Organizacional'!$B$13:$X$62743,3,0)))</f>
        <v/>
      </c>
      <c r="F355" s="497" t="str">
        <f>IF(OR(C355="",D355=""),"",IF(ISERROR(VLOOKUP(D355,'[1]Cap Financiera y Organizacional'!$B$13:$X$62743,5,0)),"",VLOOKUP(D355,'[1]Cap Financiera y Organizacional'!$B$13:$X$62743,5,0)))</f>
        <v/>
      </c>
      <c r="G355" s="520" t="str">
        <f t="shared" si="30"/>
        <v/>
      </c>
      <c r="H355" s="498" t="str">
        <f>IF(OR(D355="",E355="",F355=""),"",IF(AND(G355&gt;0,G355&lt;=CapFinanciera1),[1]Puntajes!$D$12,IF(AND(G355&gt;CapFinanciera1,G355&lt;=CapFinanciera2),[1]Puntajes!$D$13,IF(AND(G355&gt;CapFinanciera2,G355&lt;=CapFinanciera3),[1]Puntajes!$D$14,IF(AND(G355&gt;CapFinanciera3,G355&lt;=CapFinanciera4),[1]Puntajes!$D$15,IF(G355&gt;CapFinanciera4,[1]Puntajes!$D$16,0))))))</f>
        <v/>
      </c>
    </row>
    <row r="356" spans="3:8" ht="13.8">
      <c r="C356" s="558"/>
      <c r="D356" s="514" t="str">
        <f>IF(ISERROR(VLOOKUP(C356,'[1]Cap Financiera y Organizacional'!$A$12:$X$62743,2,0)),"",VLOOKUP(C356,'[1]Cap Financiera y Organizacional'!$A$12:$X$3603,2,0))</f>
        <v/>
      </c>
      <c r="E356" s="497" t="str">
        <f>IF(OR(C356="",D356=""),"",IF(ISERROR(VLOOKUP(D356,'[1]Cap Financiera y Organizacional'!$B$13:$X$62743,3,0)),"",VLOOKUP(D356,'[1]Cap Financiera y Organizacional'!$B$13:$X$62743,3,0)))</f>
        <v/>
      </c>
      <c r="F356" s="497" t="str">
        <f>IF(OR(C356="",D356=""),"",IF(ISERROR(VLOOKUP(D356,'[1]Cap Financiera y Organizacional'!$B$13:$X$62743,5,0)),"",VLOOKUP(D356,'[1]Cap Financiera y Organizacional'!$B$13:$X$62743,5,0)))</f>
        <v/>
      </c>
      <c r="G356" s="520" t="str">
        <f t="shared" si="30"/>
        <v/>
      </c>
      <c r="H356" s="498" t="str">
        <f>IF(OR(D356="",E356="",F356=""),"",IF(AND(G356&gt;0,G356&lt;=CapFinanciera1),[1]Puntajes!$D$12,IF(AND(G356&gt;CapFinanciera1,G356&lt;=CapFinanciera2),[1]Puntajes!$D$13,IF(AND(G356&gt;CapFinanciera2,G356&lt;=CapFinanciera3),[1]Puntajes!$D$14,IF(AND(G356&gt;CapFinanciera3,G356&lt;=CapFinanciera4),[1]Puntajes!$D$15,IF(G356&gt;CapFinanciera4,[1]Puntajes!$D$16,0))))))</f>
        <v/>
      </c>
    </row>
    <row r="357" spans="3:8" ht="13.8">
      <c r="C357" s="558"/>
      <c r="D357" s="514" t="str">
        <f>IF(ISERROR(VLOOKUP(C357,'[1]Cap Financiera y Organizacional'!$A$12:$X$62743,2,0)),"",VLOOKUP(C357,'[1]Cap Financiera y Organizacional'!$A$12:$X$3603,2,0))</f>
        <v/>
      </c>
      <c r="E357" s="497" t="str">
        <f>IF(OR(C357="",D357=""),"",IF(ISERROR(VLOOKUP(D357,'[1]Cap Financiera y Organizacional'!$B$13:$X$62743,3,0)),"",VLOOKUP(D357,'[1]Cap Financiera y Organizacional'!$B$13:$X$62743,3,0)))</f>
        <v/>
      </c>
      <c r="F357" s="497" t="str">
        <f>IF(OR(C357="",D357=""),"",IF(ISERROR(VLOOKUP(D357,'[1]Cap Financiera y Organizacional'!$B$13:$X$62743,5,0)),"",VLOOKUP(D357,'[1]Cap Financiera y Organizacional'!$B$13:$X$62743,5,0)))</f>
        <v/>
      </c>
      <c r="G357" s="520" t="str">
        <f t="shared" si="30"/>
        <v/>
      </c>
      <c r="H357" s="498" t="str">
        <f>IF(OR(D357="",E357="",F357=""),"",IF(AND(G357&gt;0,G357&lt;=CapFinanciera1),[1]Puntajes!$D$12,IF(AND(G357&gt;CapFinanciera1,G357&lt;=CapFinanciera2),[1]Puntajes!$D$13,IF(AND(G357&gt;CapFinanciera2,G357&lt;=CapFinanciera3),[1]Puntajes!$D$14,IF(AND(G357&gt;CapFinanciera3,G357&lt;=CapFinanciera4),[1]Puntajes!$D$15,IF(G357&gt;CapFinanciera4,[1]Puntajes!$D$16,0))))))</f>
        <v/>
      </c>
    </row>
    <row r="358" spans="3:8" ht="13.8">
      <c r="C358" s="558"/>
      <c r="D358" s="514" t="str">
        <f>IF(ISERROR(VLOOKUP(C358,'[1]Cap Financiera y Organizacional'!$A$12:$X$62743,2,0)),"",VLOOKUP(C358,'[1]Cap Financiera y Organizacional'!$A$12:$X$3603,2,0))</f>
        <v/>
      </c>
      <c r="E358" s="497" t="str">
        <f>IF(OR(C358="",D358=""),"",IF(ISERROR(VLOOKUP(D358,'[1]Cap Financiera y Organizacional'!$B$13:$X$62743,3,0)),"",VLOOKUP(D358,'[1]Cap Financiera y Organizacional'!$B$13:$X$62743,3,0)))</f>
        <v/>
      </c>
      <c r="F358" s="497" t="str">
        <f>IF(OR(C358="",D358=""),"",IF(ISERROR(VLOOKUP(D358,'[1]Cap Financiera y Organizacional'!$B$13:$X$62743,5,0)),"",VLOOKUP(D358,'[1]Cap Financiera y Organizacional'!$B$13:$X$62743,5,0)))</f>
        <v/>
      </c>
      <c r="G358" s="520" t="str">
        <f t="shared" si="30"/>
        <v/>
      </c>
      <c r="H358" s="498" t="str">
        <f>IF(OR(D358="",E358="",F358=""),"",IF(AND(G358&gt;0,G358&lt;=CapFinanciera1),[1]Puntajes!$D$12,IF(AND(G358&gt;CapFinanciera1,G358&lt;=CapFinanciera2),[1]Puntajes!$D$13,IF(AND(G358&gt;CapFinanciera2,G358&lt;=CapFinanciera3),[1]Puntajes!$D$14,IF(AND(G358&gt;CapFinanciera3,G358&lt;=CapFinanciera4),[1]Puntajes!$D$15,IF(G358&gt;CapFinanciera4,[1]Puntajes!$D$16,0))))))</f>
        <v/>
      </c>
    </row>
    <row r="359" spans="3:8" ht="13.8">
      <c r="C359" s="558"/>
      <c r="D359" s="514" t="str">
        <f>IF(ISERROR(VLOOKUP(C359,'[1]Cap Financiera y Organizacional'!$A$12:$X$62743,2,0)),"",VLOOKUP(C359,'[1]Cap Financiera y Organizacional'!$A$12:$X$3603,2,0))</f>
        <v/>
      </c>
      <c r="E359" s="497" t="str">
        <f>IF(OR(C359="",D359=""),"",IF(ISERROR(VLOOKUP(D359,'[1]Cap Financiera y Organizacional'!$B$13:$X$62743,3,0)),"",VLOOKUP(D359,'[1]Cap Financiera y Organizacional'!$B$13:$X$62743,3,0)))</f>
        <v/>
      </c>
      <c r="F359" s="497" t="str">
        <f>IF(OR(C359="",D359=""),"",IF(ISERROR(VLOOKUP(D359,'[1]Cap Financiera y Organizacional'!$B$13:$X$62743,5,0)),"",VLOOKUP(D359,'[1]Cap Financiera y Organizacional'!$B$13:$X$62743,5,0)))</f>
        <v/>
      </c>
      <c r="G359" s="520" t="str">
        <f t="shared" si="30"/>
        <v/>
      </c>
      <c r="H359" s="498" t="str">
        <f>IF(OR(D359="",E359="",F359=""),"",IF(AND(G359&gt;0,G359&lt;=CapFinanciera1),[1]Puntajes!$D$12,IF(AND(G359&gt;CapFinanciera1,G359&lt;=CapFinanciera2),[1]Puntajes!$D$13,IF(AND(G359&gt;CapFinanciera2,G359&lt;=CapFinanciera3),[1]Puntajes!$D$14,IF(AND(G359&gt;CapFinanciera3,G359&lt;=CapFinanciera4),[1]Puntajes!$D$15,IF(G359&gt;CapFinanciera4,[1]Puntajes!$D$16,0))))))</f>
        <v/>
      </c>
    </row>
    <row r="360" spans="3:8" ht="14.4" thickBot="1">
      <c r="C360" s="560"/>
      <c r="D360" s="561" t="str">
        <f>IF(ISERROR(VLOOKUP(C360,'[1]Cap Financiera y Organizacional'!$A$12:$X$62743,2,0)),"",VLOOKUP(C360,'[1]Cap Financiera y Organizacional'!$A$12:$X$3603,2,0))</f>
        <v/>
      </c>
      <c r="E360" s="501" t="str">
        <f>IF(OR(C360="",D360=""),"",IF(ISERROR(VLOOKUP(D360,'[1]Cap Financiera y Organizacional'!$B$13:$X$62743,3,0)),"",VLOOKUP(D360,'[1]Cap Financiera y Organizacional'!$B$13:$X$62743,3,0)))</f>
        <v/>
      </c>
      <c r="F360" s="501" t="str">
        <f>IF(OR(C360="",D360=""),"",IF(ISERROR(VLOOKUP(D360,'[1]Cap Financiera y Organizacional'!$B$13:$X$62743,5,0)),"",VLOOKUP(D360,'[1]Cap Financiera y Organizacional'!$B$13:$X$62743,5,0)))</f>
        <v/>
      </c>
      <c r="G360" s="524" t="str">
        <f t="shared" si="30"/>
        <v/>
      </c>
      <c r="H360" s="502" t="str">
        <f>IF(OR(D360="",E360="",F360=""),"",IF(AND(G360&gt;0,G360&lt;=CapFinanciera1),[1]Puntajes!$D$12,IF(AND(G360&gt;CapFinanciera1,G360&lt;=CapFinanciera2),[1]Puntajes!$D$13,IF(AND(G360&gt;CapFinanciera2,G360&lt;=CapFinanciera3),[1]Puntajes!$D$14,IF(AND(G360&gt;CapFinanciera3,G360&lt;=CapFinanciera4),[1]Puntajes!$D$15,IF(G360&gt;CapFinanciera4,[1]Puntajes!$D$16,0))))))</f>
        <v/>
      </c>
    </row>
    <row r="361" spans="3:8" ht="13.8">
      <c r="C361" s="562"/>
      <c r="D361" s="484" t="str">
        <f>IF(ISERROR(VLOOKUP(C361,'[1]Cap Financiera y Organizacional'!$A$12:$X$62743,2,0)),"",VLOOKUP(C361,'[1]Cap Financiera y Organizacional'!$A$12:$X$3603,2,0))</f>
        <v/>
      </c>
      <c r="E361" s="563"/>
      <c r="F361" s="497"/>
      <c r="G361" s="520"/>
      <c r="H361" s="498"/>
    </row>
    <row r="362" spans="3:8" ht="13.8">
      <c r="C362" s="558"/>
      <c r="D362" s="514" t="str">
        <f>IF(ISERROR(VLOOKUP(C362,'[1]Cap Financiera y Organizacional'!$A$12:$X$62743,2,0)),"",VLOOKUP(C362,'[1]Cap Financiera y Organizacional'!$A$12:$X$3603,2,0))</f>
        <v/>
      </c>
      <c r="E362" s="559" t="str">
        <f>IF(OR(C362="",D362=""),"",IF(ISERROR(VLOOKUP(D362,'[1]Cap Financiera y Organizacional'!$B$13:$X$62743,3,0)),"",VLOOKUP(D362,'[1]Cap Financiera y Organizacional'!$B$13:$X$62743,3,0)))</f>
        <v/>
      </c>
      <c r="F362" s="497" t="str">
        <f>IF(OR(C362="",D362=""),"",IF(ISERROR(VLOOKUP(D362,'[1]Cap Financiera y Organizacional'!$B$13:$X$62743,5,0)),"",VLOOKUP(D362,'[1]Cap Financiera y Organizacional'!$B$13:$X$62743,5,0)))</f>
        <v/>
      </c>
      <c r="G362" s="520" t="str">
        <f t="shared" ref="G362:G371" si="31">IF(OR(D362="",E362="",F362=""),"",IF(OR(E362=0,F362=0),0,E362/F362))</f>
        <v/>
      </c>
      <c r="H362" s="498" t="str">
        <f>IF(OR(D362="",E362="",F362=""),"",IF(AND(G362&gt;0,G362&lt;=CapFinanciera1),[1]Puntajes!$D$12,IF(AND(G362&gt;CapFinanciera1,G362&lt;=CapFinanciera2),[1]Puntajes!$D$13,IF(AND(G362&gt;CapFinanciera2,G362&lt;=CapFinanciera3),[1]Puntajes!$D$14,IF(AND(G362&gt;CapFinanciera3,G362&lt;=CapFinanciera4),[1]Puntajes!$D$15,IF(G362&gt;CapFinanciera4,[1]Puntajes!$D$16,0))))))</f>
        <v/>
      </c>
    </row>
    <row r="363" spans="3:8" ht="13.8">
      <c r="C363" s="558"/>
      <c r="D363" s="514" t="str">
        <f>IF(ISERROR(VLOOKUP(C363,'[1]Cap Financiera y Organizacional'!$A$12:$X$62743,2,0)),"",VLOOKUP(C363,'[1]Cap Financiera y Organizacional'!$A$12:$X$3603,2,0))</f>
        <v/>
      </c>
      <c r="E363" s="559" t="str">
        <f>IF(OR(C363="",D363=""),"",IF(ISERROR(VLOOKUP(D363,'[1]Cap Financiera y Organizacional'!$B$13:$X$62743,3,0)),"",VLOOKUP(D363,'[1]Cap Financiera y Organizacional'!$B$13:$X$62743,3,0)))</f>
        <v/>
      </c>
      <c r="F363" s="497" t="str">
        <f>IF(OR(C363="",D363=""),"",IF(ISERROR(VLOOKUP(D363,'[1]Cap Financiera y Organizacional'!$B$13:$X$62743,5,0)),"",VLOOKUP(D363,'[1]Cap Financiera y Organizacional'!$B$13:$X$62743,5,0)))</f>
        <v/>
      </c>
      <c r="G363" s="520" t="str">
        <f t="shared" si="31"/>
        <v/>
      </c>
      <c r="H363" s="498" t="str">
        <f>IF(OR(D363="",E363="",F363=""),"",IF(AND(G363&gt;0,G363&lt;=CapFinanciera1),[1]Puntajes!$D$12,IF(AND(G363&gt;CapFinanciera1,G363&lt;=CapFinanciera2),[1]Puntajes!$D$13,IF(AND(G363&gt;CapFinanciera2,G363&lt;=CapFinanciera3),[1]Puntajes!$D$14,IF(AND(G363&gt;CapFinanciera3,G363&lt;=CapFinanciera4),[1]Puntajes!$D$15,IF(G363&gt;CapFinanciera4,[1]Puntajes!$D$16,0))))))</f>
        <v/>
      </c>
    </row>
    <row r="364" spans="3:8" ht="13.8">
      <c r="C364" s="558"/>
      <c r="D364" s="514" t="str">
        <f>IF(ISERROR(VLOOKUP(C364,'[1]Cap Financiera y Organizacional'!$A$12:$X$62743,2,0)),"",VLOOKUP(C364,'[1]Cap Financiera y Organizacional'!$A$12:$X$3603,2,0))</f>
        <v/>
      </c>
      <c r="E364" s="559" t="str">
        <f>IF(OR(C364="",D364=""),"",IF(ISERROR(VLOOKUP(D364,'[1]Cap Financiera y Organizacional'!$B$13:$X$62743,3,0)),"",VLOOKUP(D364,'[1]Cap Financiera y Organizacional'!$B$13:$X$62743,3,0)))</f>
        <v/>
      </c>
      <c r="F364" s="497" t="str">
        <f>IF(OR(C364="",D364=""),"",IF(ISERROR(VLOOKUP(D364,'[1]Cap Financiera y Organizacional'!$B$13:$X$62743,5,0)),"",VLOOKUP(D364,'[1]Cap Financiera y Organizacional'!$B$13:$X$62743,5,0)))</f>
        <v/>
      </c>
      <c r="G364" s="520" t="str">
        <f t="shared" si="31"/>
        <v/>
      </c>
      <c r="H364" s="498" t="str">
        <f>IF(OR(D364="",E364="",F364=""),"",IF(AND(G364&gt;0,G364&lt;=CapFinanciera1),[1]Puntajes!$D$12,IF(AND(G364&gt;CapFinanciera1,G364&lt;=CapFinanciera2),[1]Puntajes!$D$13,IF(AND(G364&gt;CapFinanciera2,G364&lt;=CapFinanciera3),[1]Puntajes!$D$14,IF(AND(G364&gt;CapFinanciera3,G364&lt;=CapFinanciera4),[1]Puntajes!$D$15,IF(G364&gt;CapFinanciera4,[1]Puntajes!$D$16,0))))))</f>
        <v/>
      </c>
    </row>
    <row r="365" spans="3:8" ht="13.8">
      <c r="C365" s="558"/>
      <c r="D365" s="514" t="str">
        <f>IF(ISERROR(VLOOKUP(C365,'[1]Cap Financiera y Organizacional'!$A$12:$X$62743,2,0)),"",VLOOKUP(C365,'[1]Cap Financiera y Organizacional'!$A$12:$X$3603,2,0))</f>
        <v/>
      </c>
      <c r="E365" s="497" t="str">
        <f>IF(OR(C365="",D365=""),"",IF(ISERROR(VLOOKUP(D365,'[1]Cap Financiera y Organizacional'!$B$13:$X$62743,3,0)),"",VLOOKUP(D365,'[1]Cap Financiera y Organizacional'!$B$13:$X$62743,3,0)))</f>
        <v/>
      </c>
      <c r="F365" s="497" t="str">
        <f>IF(OR(C365="",D365=""),"",IF(ISERROR(VLOOKUP(D365,'[1]Cap Financiera y Organizacional'!$B$13:$X$62743,5,0)),"",VLOOKUP(D365,'[1]Cap Financiera y Organizacional'!$B$13:$X$62743,5,0)))</f>
        <v/>
      </c>
      <c r="G365" s="520" t="str">
        <f t="shared" si="31"/>
        <v/>
      </c>
      <c r="H365" s="498" t="str">
        <f>IF(OR(D365="",E365="",F365=""),"",IF(AND(G365&gt;0,G365&lt;=CapFinanciera1),[1]Puntajes!$D$12,IF(AND(G365&gt;CapFinanciera1,G365&lt;=CapFinanciera2),[1]Puntajes!$D$13,IF(AND(G365&gt;CapFinanciera2,G365&lt;=CapFinanciera3),[1]Puntajes!$D$14,IF(AND(G365&gt;CapFinanciera3,G365&lt;=CapFinanciera4),[1]Puntajes!$D$15,IF(G365&gt;CapFinanciera4,[1]Puntajes!$D$16,0))))))</f>
        <v/>
      </c>
    </row>
    <row r="366" spans="3:8" ht="13.8">
      <c r="C366" s="558"/>
      <c r="D366" s="514" t="str">
        <f>IF(ISERROR(VLOOKUP(C366,'[1]Cap Financiera y Organizacional'!$A$12:$X$62743,2,0)),"",VLOOKUP(C366,'[1]Cap Financiera y Organizacional'!$A$12:$X$3603,2,0))</f>
        <v/>
      </c>
      <c r="E366" s="497" t="str">
        <f>IF(OR(C366="",D366=""),"",IF(ISERROR(VLOOKUP(D366,'[1]Cap Financiera y Organizacional'!$B$13:$X$62743,3,0)),"",VLOOKUP(D366,'[1]Cap Financiera y Organizacional'!$B$13:$X$62743,3,0)))</f>
        <v/>
      </c>
      <c r="F366" s="497" t="str">
        <f>IF(OR(C366="",D366=""),"",IF(ISERROR(VLOOKUP(D366,'[1]Cap Financiera y Organizacional'!$B$13:$X$62743,5,0)),"",VLOOKUP(D366,'[1]Cap Financiera y Organizacional'!$B$13:$X$62743,5,0)))</f>
        <v/>
      </c>
      <c r="G366" s="520" t="str">
        <f t="shared" si="31"/>
        <v/>
      </c>
      <c r="H366" s="498" t="str">
        <f>IF(OR(D366="",E366="",F366=""),"",IF(AND(G366&gt;0,G366&lt;=CapFinanciera1),[1]Puntajes!$D$12,IF(AND(G366&gt;CapFinanciera1,G366&lt;=CapFinanciera2),[1]Puntajes!$D$13,IF(AND(G366&gt;CapFinanciera2,G366&lt;=CapFinanciera3),[1]Puntajes!$D$14,IF(AND(G366&gt;CapFinanciera3,G366&lt;=CapFinanciera4),[1]Puntajes!$D$15,IF(G366&gt;CapFinanciera4,[1]Puntajes!$D$16,0))))))</f>
        <v/>
      </c>
    </row>
    <row r="367" spans="3:8" ht="13.8">
      <c r="C367" s="558"/>
      <c r="D367" s="514" t="str">
        <f>IF(ISERROR(VLOOKUP(C367,'[1]Cap Financiera y Organizacional'!$A$12:$X$62743,2,0)),"",VLOOKUP(C367,'[1]Cap Financiera y Organizacional'!$A$12:$X$3603,2,0))</f>
        <v/>
      </c>
      <c r="E367" s="497" t="str">
        <f>IF(OR(C367="",D367=""),"",IF(ISERROR(VLOOKUP(D367,'[1]Cap Financiera y Organizacional'!$B$13:$X$62743,3,0)),"",VLOOKUP(D367,'[1]Cap Financiera y Organizacional'!$B$13:$X$62743,3,0)))</f>
        <v/>
      </c>
      <c r="F367" s="497" t="str">
        <f>IF(OR(C367="",D367=""),"",IF(ISERROR(VLOOKUP(D367,'[1]Cap Financiera y Organizacional'!$B$13:$X$62743,5,0)),"",VLOOKUP(D367,'[1]Cap Financiera y Organizacional'!$B$13:$X$62743,5,0)))</f>
        <v/>
      </c>
      <c r="G367" s="520" t="str">
        <f t="shared" si="31"/>
        <v/>
      </c>
      <c r="H367" s="498" t="str">
        <f>IF(OR(D367="",E367="",F367=""),"",IF(AND(G367&gt;0,G367&lt;=CapFinanciera1),[1]Puntajes!$D$12,IF(AND(G367&gt;CapFinanciera1,G367&lt;=CapFinanciera2),[1]Puntajes!$D$13,IF(AND(G367&gt;CapFinanciera2,G367&lt;=CapFinanciera3),[1]Puntajes!$D$14,IF(AND(G367&gt;CapFinanciera3,G367&lt;=CapFinanciera4),[1]Puntajes!$D$15,IF(G367&gt;CapFinanciera4,[1]Puntajes!$D$16,0))))))</f>
        <v/>
      </c>
    </row>
    <row r="368" spans="3:8" ht="13.8">
      <c r="C368" s="558"/>
      <c r="D368" s="514" t="str">
        <f>IF(ISERROR(VLOOKUP(C368,'[1]Cap Financiera y Organizacional'!$A$12:$X$62743,2,0)),"",VLOOKUP(C368,'[1]Cap Financiera y Organizacional'!$A$12:$X$3603,2,0))</f>
        <v/>
      </c>
      <c r="E368" s="497" t="str">
        <f>IF(OR(C368="",D368=""),"",IF(ISERROR(VLOOKUP(D368,'[1]Cap Financiera y Organizacional'!$B$13:$X$62743,3,0)),"",VLOOKUP(D368,'[1]Cap Financiera y Organizacional'!$B$13:$X$62743,3,0)))</f>
        <v/>
      </c>
      <c r="F368" s="497" t="str">
        <f>IF(OR(C368="",D368=""),"",IF(ISERROR(VLOOKUP(D368,'[1]Cap Financiera y Organizacional'!$B$13:$X$62743,5,0)),"",VLOOKUP(D368,'[1]Cap Financiera y Organizacional'!$B$13:$X$62743,5,0)))</f>
        <v/>
      </c>
      <c r="G368" s="520" t="str">
        <f t="shared" si="31"/>
        <v/>
      </c>
      <c r="H368" s="498" t="str">
        <f>IF(OR(D368="",E368="",F368=""),"",IF(AND(G368&gt;0,G368&lt;=CapFinanciera1),[1]Puntajes!$D$12,IF(AND(G368&gt;CapFinanciera1,G368&lt;=CapFinanciera2),[1]Puntajes!$D$13,IF(AND(G368&gt;CapFinanciera2,G368&lt;=CapFinanciera3),[1]Puntajes!$D$14,IF(AND(G368&gt;CapFinanciera3,G368&lt;=CapFinanciera4),[1]Puntajes!$D$15,IF(G368&gt;CapFinanciera4,[1]Puntajes!$D$16,0))))))</f>
        <v/>
      </c>
    </row>
    <row r="369" spans="3:8" ht="13.8">
      <c r="C369" s="558"/>
      <c r="D369" s="514" t="str">
        <f>IF(ISERROR(VLOOKUP(C369,'[1]Cap Financiera y Organizacional'!$A$12:$X$62743,2,0)),"",VLOOKUP(C369,'[1]Cap Financiera y Organizacional'!$A$12:$X$3603,2,0))</f>
        <v/>
      </c>
      <c r="E369" s="497" t="str">
        <f>IF(OR(C369="",D369=""),"",IF(ISERROR(VLOOKUP(D369,'[1]Cap Financiera y Organizacional'!$B$13:$X$62743,3,0)),"",VLOOKUP(D369,'[1]Cap Financiera y Organizacional'!$B$13:$X$62743,3,0)))</f>
        <v/>
      </c>
      <c r="F369" s="497" t="str">
        <f>IF(OR(C369="",D369=""),"",IF(ISERROR(VLOOKUP(D369,'[1]Cap Financiera y Organizacional'!$B$13:$X$62743,5,0)),"",VLOOKUP(D369,'[1]Cap Financiera y Organizacional'!$B$13:$X$62743,5,0)))</f>
        <v/>
      </c>
      <c r="G369" s="520" t="str">
        <f t="shared" si="31"/>
        <v/>
      </c>
      <c r="H369" s="498" t="str">
        <f>IF(OR(D369="",E369="",F369=""),"",IF(AND(G369&gt;0,G369&lt;=CapFinanciera1),[1]Puntajes!$D$12,IF(AND(G369&gt;CapFinanciera1,G369&lt;=CapFinanciera2),[1]Puntajes!$D$13,IF(AND(G369&gt;CapFinanciera2,G369&lt;=CapFinanciera3),[1]Puntajes!$D$14,IF(AND(G369&gt;CapFinanciera3,G369&lt;=CapFinanciera4),[1]Puntajes!$D$15,IF(G369&gt;CapFinanciera4,[1]Puntajes!$D$16,0))))))</f>
        <v/>
      </c>
    </row>
    <row r="370" spans="3:8" ht="13.8">
      <c r="C370" s="558"/>
      <c r="D370" s="514" t="str">
        <f>IF(ISERROR(VLOOKUP(C370,'[1]Cap Financiera y Organizacional'!$A$12:$X$62743,2,0)),"",VLOOKUP(C370,'[1]Cap Financiera y Organizacional'!$A$12:$X$3603,2,0))</f>
        <v/>
      </c>
      <c r="E370" s="497" t="str">
        <f>IF(OR(C370="",D370=""),"",IF(ISERROR(VLOOKUP(D370,'[1]Cap Financiera y Organizacional'!$B$13:$X$62743,3,0)),"",VLOOKUP(D370,'[1]Cap Financiera y Organizacional'!$B$13:$X$62743,3,0)))</f>
        <v/>
      </c>
      <c r="F370" s="497" t="str">
        <f>IF(OR(C370="",D370=""),"",IF(ISERROR(VLOOKUP(D370,'[1]Cap Financiera y Organizacional'!$B$13:$X$62743,5,0)),"",VLOOKUP(D370,'[1]Cap Financiera y Organizacional'!$B$13:$X$62743,5,0)))</f>
        <v/>
      </c>
      <c r="G370" s="520" t="str">
        <f t="shared" si="31"/>
        <v/>
      </c>
      <c r="H370" s="498" t="str">
        <f>IF(OR(D370="",E370="",F370=""),"",IF(AND(G370&gt;0,G370&lt;=CapFinanciera1),[1]Puntajes!$D$12,IF(AND(G370&gt;CapFinanciera1,G370&lt;=CapFinanciera2),[1]Puntajes!$D$13,IF(AND(G370&gt;CapFinanciera2,G370&lt;=CapFinanciera3),[1]Puntajes!$D$14,IF(AND(G370&gt;CapFinanciera3,G370&lt;=CapFinanciera4),[1]Puntajes!$D$15,IF(G370&gt;CapFinanciera4,[1]Puntajes!$D$16,0))))))</f>
        <v/>
      </c>
    </row>
    <row r="371" spans="3:8" ht="14.4" thickBot="1">
      <c r="C371" s="560"/>
      <c r="D371" s="561" t="str">
        <f>IF(ISERROR(VLOOKUP(C371,'[1]Cap Financiera y Organizacional'!$A$12:$X$62743,2,0)),"",VLOOKUP(C371,'[1]Cap Financiera y Organizacional'!$A$12:$X$3603,2,0))</f>
        <v/>
      </c>
      <c r="E371" s="501" t="str">
        <f>IF(OR(C371="",D371=""),"",IF(ISERROR(VLOOKUP(D371,'[1]Cap Financiera y Organizacional'!$B$13:$X$62743,3,0)),"",VLOOKUP(D371,'[1]Cap Financiera y Organizacional'!$B$13:$X$62743,3,0)))</f>
        <v/>
      </c>
      <c r="F371" s="501" t="str">
        <f>IF(OR(C371="",D371=""),"",IF(ISERROR(VLOOKUP(D371,'[1]Cap Financiera y Organizacional'!$B$13:$X$62743,5,0)),"",VLOOKUP(D371,'[1]Cap Financiera y Organizacional'!$B$13:$X$62743,5,0)))</f>
        <v/>
      </c>
      <c r="G371" s="524" t="str">
        <f t="shared" si="31"/>
        <v/>
      </c>
      <c r="H371" s="502" t="str">
        <f>IF(OR(D371="",E371="",F371=""),"",IF(AND(G371&gt;0,G371&lt;=CapFinanciera1),[1]Puntajes!$D$12,IF(AND(G371&gt;CapFinanciera1,G371&lt;=CapFinanciera2),[1]Puntajes!$D$13,IF(AND(G371&gt;CapFinanciera2,G371&lt;=CapFinanciera3),[1]Puntajes!$D$14,IF(AND(G371&gt;CapFinanciera3,G371&lt;=CapFinanciera4),[1]Puntajes!$D$15,IF(G371&gt;CapFinanciera4,[1]Puntajes!$D$16,0))))))</f>
        <v/>
      </c>
    </row>
    <row r="372" spans="3:8" ht="13.8">
      <c r="C372" s="562"/>
      <c r="D372" s="484" t="str">
        <f>IF(ISERROR(VLOOKUP(C372,'[1]Cap Financiera y Organizacional'!$A$12:$X$62743,2,0)),"",VLOOKUP(C372,'[1]Cap Financiera y Organizacional'!$A$12:$X$3603,2,0))</f>
        <v/>
      </c>
      <c r="E372" s="563"/>
      <c r="F372" s="497"/>
      <c r="G372" s="520"/>
      <c r="H372" s="498"/>
    </row>
    <row r="373" spans="3:8" ht="13.8">
      <c r="C373" s="558"/>
      <c r="D373" s="514" t="str">
        <f>IF(ISERROR(VLOOKUP(C373,'[1]Cap Financiera y Organizacional'!$A$12:$X$62743,2,0)),"",VLOOKUP(C373,'[1]Cap Financiera y Organizacional'!$A$12:$X$3603,2,0))</f>
        <v/>
      </c>
      <c r="E373" s="559" t="str">
        <f>IF(OR(C373="",D373=""),"",IF(ISERROR(VLOOKUP(D373,'[1]Cap Financiera y Organizacional'!$B$13:$X$62743,3,0)),"",VLOOKUP(D373,'[1]Cap Financiera y Organizacional'!$B$13:$X$62743,3,0)))</f>
        <v/>
      </c>
      <c r="F373" s="497" t="str">
        <f>IF(OR(C373="",D373=""),"",IF(ISERROR(VLOOKUP(D373,'[1]Cap Financiera y Organizacional'!$B$13:$X$62743,5,0)),"",VLOOKUP(D373,'[1]Cap Financiera y Organizacional'!$B$13:$X$62743,5,0)))</f>
        <v/>
      </c>
      <c r="G373" s="520" t="str">
        <f t="shared" ref="G373:G382" si="32">IF(OR(D373="",E373="",F373=""),"",IF(OR(E373=0,F373=0),0,E373/F373))</f>
        <v/>
      </c>
      <c r="H373" s="498" t="str">
        <f>IF(OR(D373="",E373="",F373=""),"",IF(AND(G373&gt;0,G373&lt;=CapFinanciera1),[1]Puntajes!$D$12,IF(AND(G373&gt;CapFinanciera1,G373&lt;=CapFinanciera2),[1]Puntajes!$D$13,IF(AND(G373&gt;CapFinanciera2,G373&lt;=CapFinanciera3),[1]Puntajes!$D$14,IF(AND(G373&gt;CapFinanciera3,G373&lt;=CapFinanciera4),[1]Puntajes!$D$15,IF(G373&gt;CapFinanciera4,[1]Puntajes!$D$16,0))))))</f>
        <v/>
      </c>
    </row>
    <row r="374" spans="3:8" ht="13.8">
      <c r="C374" s="558"/>
      <c r="D374" s="514" t="str">
        <f>IF(ISERROR(VLOOKUP(C374,'[1]Cap Financiera y Organizacional'!$A$12:$X$62743,2,0)),"",VLOOKUP(C374,'[1]Cap Financiera y Organizacional'!$A$12:$X$3603,2,0))</f>
        <v/>
      </c>
      <c r="E374" s="559" t="str">
        <f>IF(OR(C374="",D374=""),"",IF(ISERROR(VLOOKUP(D374,'[1]Cap Financiera y Organizacional'!$B$13:$X$62743,3,0)),"",VLOOKUP(D374,'[1]Cap Financiera y Organizacional'!$B$13:$X$62743,3,0)))</f>
        <v/>
      </c>
      <c r="F374" s="497" t="str">
        <f>IF(OR(C374="",D374=""),"",IF(ISERROR(VLOOKUP(D374,'[1]Cap Financiera y Organizacional'!$B$13:$X$62743,5,0)),"",VLOOKUP(D374,'[1]Cap Financiera y Organizacional'!$B$13:$X$62743,5,0)))</f>
        <v/>
      </c>
      <c r="G374" s="520" t="str">
        <f t="shared" si="32"/>
        <v/>
      </c>
      <c r="H374" s="498" t="str">
        <f>IF(OR(D374="",E374="",F374=""),"",IF(AND(G374&gt;0,G374&lt;=CapFinanciera1),[1]Puntajes!$D$12,IF(AND(G374&gt;CapFinanciera1,G374&lt;=CapFinanciera2),[1]Puntajes!$D$13,IF(AND(G374&gt;CapFinanciera2,G374&lt;=CapFinanciera3),[1]Puntajes!$D$14,IF(AND(G374&gt;CapFinanciera3,G374&lt;=CapFinanciera4),[1]Puntajes!$D$15,IF(G374&gt;CapFinanciera4,[1]Puntajes!$D$16,0))))))</f>
        <v/>
      </c>
    </row>
    <row r="375" spans="3:8" ht="13.8">
      <c r="C375" s="558"/>
      <c r="D375" s="514" t="str">
        <f>IF(ISERROR(VLOOKUP(C375,'[1]Cap Financiera y Organizacional'!$A$12:$X$62743,2,0)),"",VLOOKUP(C375,'[1]Cap Financiera y Organizacional'!$A$12:$X$3603,2,0))</f>
        <v/>
      </c>
      <c r="E375" s="559" t="str">
        <f>IF(OR(C375="",D375=""),"",IF(ISERROR(VLOOKUP(D375,'[1]Cap Financiera y Organizacional'!$B$13:$X$62743,3,0)),"",VLOOKUP(D375,'[1]Cap Financiera y Organizacional'!$B$13:$X$62743,3,0)))</f>
        <v/>
      </c>
      <c r="F375" s="497" t="str">
        <f>IF(OR(C375="",D375=""),"",IF(ISERROR(VLOOKUP(D375,'[1]Cap Financiera y Organizacional'!$B$13:$X$62743,5,0)),"",VLOOKUP(D375,'[1]Cap Financiera y Organizacional'!$B$13:$X$62743,5,0)))</f>
        <v/>
      </c>
      <c r="G375" s="520" t="str">
        <f t="shared" si="32"/>
        <v/>
      </c>
      <c r="H375" s="498" t="str">
        <f>IF(OR(D375="",E375="",F375=""),"",IF(AND(G375&gt;0,G375&lt;=CapFinanciera1),[1]Puntajes!$D$12,IF(AND(G375&gt;CapFinanciera1,G375&lt;=CapFinanciera2),[1]Puntajes!$D$13,IF(AND(G375&gt;CapFinanciera2,G375&lt;=CapFinanciera3),[1]Puntajes!$D$14,IF(AND(G375&gt;CapFinanciera3,G375&lt;=CapFinanciera4),[1]Puntajes!$D$15,IF(G375&gt;CapFinanciera4,[1]Puntajes!$D$16,0))))))</f>
        <v/>
      </c>
    </row>
    <row r="376" spans="3:8" ht="13.8">
      <c r="C376" s="558"/>
      <c r="D376" s="514" t="str">
        <f>IF(ISERROR(VLOOKUP(C376,'[1]Cap Financiera y Organizacional'!$A$12:$X$62743,2,0)),"",VLOOKUP(C376,'[1]Cap Financiera y Organizacional'!$A$12:$X$3603,2,0))</f>
        <v/>
      </c>
      <c r="E376" s="497" t="str">
        <f>IF(OR(C376="",D376=""),"",IF(ISERROR(VLOOKUP(D376,'[1]Cap Financiera y Organizacional'!$B$13:$X$62743,3,0)),"",VLOOKUP(D376,'[1]Cap Financiera y Organizacional'!$B$13:$X$62743,3,0)))</f>
        <v/>
      </c>
      <c r="F376" s="497" t="str">
        <f>IF(OR(C376="",D376=""),"",IF(ISERROR(VLOOKUP(D376,'[1]Cap Financiera y Organizacional'!$B$13:$X$62743,5,0)),"",VLOOKUP(D376,'[1]Cap Financiera y Organizacional'!$B$13:$X$62743,5,0)))</f>
        <v/>
      </c>
      <c r="G376" s="520" t="str">
        <f t="shared" si="32"/>
        <v/>
      </c>
      <c r="H376" s="498" t="str">
        <f>IF(OR(D376="",E376="",F376=""),"",IF(AND(G376&gt;0,G376&lt;=CapFinanciera1),[1]Puntajes!$D$12,IF(AND(G376&gt;CapFinanciera1,G376&lt;=CapFinanciera2),[1]Puntajes!$D$13,IF(AND(G376&gt;CapFinanciera2,G376&lt;=CapFinanciera3),[1]Puntajes!$D$14,IF(AND(G376&gt;CapFinanciera3,G376&lt;=CapFinanciera4),[1]Puntajes!$D$15,IF(G376&gt;CapFinanciera4,[1]Puntajes!$D$16,0))))))</f>
        <v/>
      </c>
    </row>
    <row r="377" spans="3:8" ht="13.8">
      <c r="C377" s="558"/>
      <c r="D377" s="514" t="str">
        <f>IF(ISERROR(VLOOKUP(C377,'[1]Cap Financiera y Organizacional'!$A$12:$X$62743,2,0)),"",VLOOKUP(C377,'[1]Cap Financiera y Organizacional'!$A$12:$X$3603,2,0))</f>
        <v/>
      </c>
      <c r="E377" s="497" t="str">
        <f>IF(OR(C377="",D377=""),"",IF(ISERROR(VLOOKUP(D377,'[1]Cap Financiera y Organizacional'!$B$13:$X$62743,3,0)),"",VLOOKUP(D377,'[1]Cap Financiera y Organizacional'!$B$13:$X$62743,3,0)))</f>
        <v/>
      </c>
      <c r="F377" s="497" t="str">
        <f>IF(OR(C377="",D377=""),"",IF(ISERROR(VLOOKUP(D377,'[1]Cap Financiera y Organizacional'!$B$13:$X$62743,5,0)),"",VLOOKUP(D377,'[1]Cap Financiera y Organizacional'!$B$13:$X$62743,5,0)))</f>
        <v/>
      </c>
      <c r="G377" s="520" t="str">
        <f t="shared" si="32"/>
        <v/>
      </c>
      <c r="H377" s="498" t="str">
        <f>IF(OR(D377="",E377="",F377=""),"",IF(AND(G377&gt;0,G377&lt;=CapFinanciera1),[1]Puntajes!$D$12,IF(AND(G377&gt;CapFinanciera1,G377&lt;=CapFinanciera2),[1]Puntajes!$D$13,IF(AND(G377&gt;CapFinanciera2,G377&lt;=CapFinanciera3),[1]Puntajes!$D$14,IF(AND(G377&gt;CapFinanciera3,G377&lt;=CapFinanciera4),[1]Puntajes!$D$15,IF(G377&gt;CapFinanciera4,[1]Puntajes!$D$16,0))))))</f>
        <v/>
      </c>
    </row>
    <row r="378" spans="3:8" ht="13.8">
      <c r="C378" s="558"/>
      <c r="D378" s="514" t="str">
        <f>IF(ISERROR(VLOOKUP(C378,'[1]Cap Financiera y Organizacional'!$A$12:$X$62743,2,0)),"",VLOOKUP(C378,'[1]Cap Financiera y Organizacional'!$A$12:$X$3603,2,0))</f>
        <v/>
      </c>
      <c r="E378" s="497" t="str">
        <f>IF(OR(C378="",D378=""),"",IF(ISERROR(VLOOKUP(D378,'[1]Cap Financiera y Organizacional'!$B$13:$X$62743,3,0)),"",VLOOKUP(D378,'[1]Cap Financiera y Organizacional'!$B$13:$X$62743,3,0)))</f>
        <v/>
      </c>
      <c r="F378" s="497" t="str">
        <f>IF(OR(C378="",D378=""),"",IF(ISERROR(VLOOKUP(D378,'[1]Cap Financiera y Organizacional'!$B$13:$X$62743,5,0)),"",VLOOKUP(D378,'[1]Cap Financiera y Organizacional'!$B$13:$X$62743,5,0)))</f>
        <v/>
      </c>
      <c r="G378" s="520" t="str">
        <f t="shared" si="32"/>
        <v/>
      </c>
      <c r="H378" s="498" t="str">
        <f>IF(OR(D378="",E378="",F378=""),"",IF(AND(G378&gt;0,G378&lt;=CapFinanciera1),[1]Puntajes!$D$12,IF(AND(G378&gt;CapFinanciera1,G378&lt;=CapFinanciera2),[1]Puntajes!$D$13,IF(AND(G378&gt;CapFinanciera2,G378&lt;=CapFinanciera3),[1]Puntajes!$D$14,IF(AND(G378&gt;CapFinanciera3,G378&lt;=CapFinanciera4),[1]Puntajes!$D$15,IF(G378&gt;CapFinanciera4,[1]Puntajes!$D$16,0))))))</f>
        <v/>
      </c>
    </row>
    <row r="379" spans="3:8" ht="13.8">
      <c r="C379" s="558"/>
      <c r="D379" s="514" t="str">
        <f>IF(ISERROR(VLOOKUP(C379,'[1]Cap Financiera y Organizacional'!$A$12:$X$62743,2,0)),"",VLOOKUP(C379,'[1]Cap Financiera y Organizacional'!$A$12:$X$3603,2,0))</f>
        <v/>
      </c>
      <c r="E379" s="497" t="str">
        <f>IF(OR(C379="",D379=""),"",IF(ISERROR(VLOOKUP(D379,'[1]Cap Financiera y Organizacional'!$B$13:$X$62743,3,0)),"",VLOOKUP(D379,'[1]Cap Financiera y Organizacional'!$B$13:$X$62743,3,0)))</f>
        <v/>
      </c>
      <c r="F379" s="497" t="str">
        <f>IF(OR(C379="",D379=""),"",IF(ISERROR(VLOOKUP(D379,'[1]Cap Financiera y Organizacional'!$B$13:$X$62743,5,0)),"",VLOOKUP(D379,'[1]Cap Financiera y Organizacional'!$B$13:$X$62743,5,0)))</f>
        <v/>
      </c>
      <c r="G379" s="520" t="str">
        <f t="shared" si="32"/>
        <v/>
      </c>
      <c r="H379" s="498" t="str">
        <f>IF(OR(D379="",E379="",F379=""),"",IF(AND(G379&gt;0,G379&lt;=CapFinanciera1),[1]Puntajes!$D$12,IF(AND(G379&gt;CapFinanciera1,G379&lt;=CapFinanciera2),[1]Puntajes!$D$13,IF(AND(G379&gt;CapFinanciera2,G379&lt;=CapFinanciera3),[1]Puntajes!$D$14,IF(AND(G379&gt;CapFinanciera3,G379&lt;=CapFinanciera4),[1]Puntajes!$D$15,IF(G379&gt;CapFinanciera4,[1]Puntajes!$D$16,0))))))</f>
        <v/>
      </c>
    </row>
    <row r="380" spans="3:8" ht="13.8">
      <c r="C380" s="558"/>
      <c r="D380" s="514" t="str">
        <f>IF(ISERROR(VLOOKUP(C380,'[1]Cap Financiera y Organizacional'!$A$12:$X$62743,2,0)),"",VLOOKUP(C380,'[1]Cap Financiera y Organizacional'!$A$12:$X$3603,2,0))</f>
        <v/>
      </c>
      <c r="E380" s="497" t="str">
        <f>IF(OR(C380="",D380=""),"",IF(ISERROR(VLOOKUP(D380,'[1]Cap Financiera y Organizacional'!$B$13:$X$62743,3,0)),"",VLOOKUP(D380,'[1]Cap Financiera y Organizacional'!$B$13:$X$62743,3,0)))</f>
        <v/>
      </c>
      <c r="F380" s="497" t="str">
        <f>IF(OR(C380="",D380=""),"",IF(ISERROR(VLOOKUP(D380,'[1]Cap Financiera y Organizacional'!$B$13:$X$62743,5,0)),"",VLOOKUP(D380,'[1]Cap Financiera y Organizacional'!$B$13:$X$62743,5,0)))</f>
        <v/>
      </c>
      <c r="G380" s="520" t="str">
        <f t="shared" si="32"/>
        <v/>
      </c>
      <c r="H380" s="498" t="str">
        <f>IF(OR(D380="",E380="",F380=""),"",IF(AND(G380&gt;0,G380&lt;=CapFinanciera1),[1]Puntajes!$D$12,IF(AND(G380&gt;CapFinanciera1,G380&lt;=CapFinanciera2),[1]Puntajes!$D$13,IF(AND(G380&gt;CapFinanciera2,G380&lt;=CapFinanciera3),[1]Puntajes!$D$14,IF(AND(G380&gt;CapFinanciera3,G380&lt;=CapFinanciera4),[1]Puntajes!$D$15,IF(G380&gt;CapFinanciera4,[1]Puntajes!$D$16,0))))))</f>
        <v/>
      </c>
    </row>
    <row r="381" spans="3:8" ht="13.8">
      <c r="C381" s="558"/>
      <c r="D381" s="514" t="str">
        <f>IF(ISERROR(VLOOKUP(C381,'[1]Cap Financiera y Organizacional'!$A$12:$X$62743,2,0)),"",VLOOKUP(C381,'[1]Cap Financiera y Organizacional'!$A$12:$X$3603,2,0))</f>
        <v/>
      </c>
      <c r="E381" s="497" t="str">
        <f>IF(OR(C381="",D381=""),"",IF(ISERROR(VLOOKUP(D381,'[1]Cap Financiera y Organizacional'!$B$13:$X$62743,3,0)),"",VLOOKUP(D381,'[1]Cap Financiera y Organizacional'!$B$13:$X$62743,3,0)))</f>
        <v/>
      </c>
      <c r="F381" s="497" t="str">
        <f>IF(OR(C381="",D381=""),"",IF(ISERROR(VLOOKUP(D381,'[1]Cap Financiera y Organizacional'!$B$13:$X$62743,5,0)),"",VLOOKUP(D381,'[1]Cap Financiera y Organizacional'!$B$13:$X$62743,5,0)))</f>
        <v/>
      </c>
      <c r="G381" s="520" t="str">
        <f t="shared" si="32"/>
        <v/>
      </c>
      <c r="H381" s="498" t="str">
        <f>IF(OR(D381="",E381="",F381=""),"",IF(AND(G381&gt;0,G381&lt;=CapFinanciera1),[1]Puntajes!$D$12,IF(AND(G381&gt;CapFinanciera1,G381&lt;=CapFinanciera2),[1]Puntajes!$D$13,IF(AND(G381&gt;CapFinanciera2,G381&lt;=CapFinanciera3),[1]Puntajes!$D$14,IF(AND(G381&gt;CapFinanciera3,G381&lt;=CapFinanciera4),[1]Puntajes!$D$15,IF(G381&gt;CapFinanciera4,[1]Puntajes!$D$16,0))))))</f>
        <v/>
      </c>
    </row>
    <row r="382" spans="3:8" ht="14.4" thickBot="1">
      <c r="C382" s="560"/>
      <c r="D382" s="561" t="str">
        <f>IF(ISERROR(VLOOKUP(C382,'[1]Cap Financiera y Organizacional'!$A$12:$X$62743,2,0)),"",VLOOKUP(C382,'[1]Cap Financiera y Organizacional'!$A$12:$X$3603,2,0))</f>
        <v/>
      </c>
      <c r="E382" s="501" t="str">
        <f>IF(OR(C382="",D382=""),"",IF(ISERROR(VLOOKUP(D382,'[1]Cap Financiera y Organizacional'!$B$13:$X$62743,3,0)),"",VLOOKUP(D382,'[1]Cap Financiera y Organizacional'!$B$13:$X$62743,3,0)))</f>
        <v/>
      </c>
      <c r="F382" s="501" t="str">
        <f>IF(OR(C382="",D382=""),"",IF(ISERROR(VLOOKUP(D382,'[1]Cap Financiera y Organizacional'!$B$13:$X$62743,5,0)),"",VLOOKUP(D382,'[1]Cap Financiera y Organizacional'!$B$13:$X$62743,5,0)))</f>
        <v/>
      </c>
      <c r="G382" s="524" t="str">
        <f t="shared" si="32"/>
        <v/>
      </c>
      <c r="H382" s="502" t="str">
        <f>IF(OR(D382="",E382="",F382=""),"",IF(AND(G382&gt;0,G382&lt;=CapFinanciera1),[1]Puntajes!$D$12,IF(AND(G382&gt;CapFinanciera1,G382&lt;=CapFinanciera2),[1]Puntajes!$D$13,IF(AND(G382&gt;CapFinanciera2,G382&lt;=CapFinanciera3),[1]Puntajes!$D$14,IF(AND(G382&gt;CapFinanciera3,G382&lt;=CapFinanciera4),[1]Puntajes!$D$15,IF(G382&gt;CapFinanciera4,[1]Puntajes!$D$16,0))))))</f>
        <v/>
      </c>
    </row>
    <row r="383" spans="3:8" ht="13.8">
      <c r="C383" s="562"/>
      <c r="D383" s="484" t="str">
        <f>IF(ISERROR(VLOOKUP(C383,'[1]Cap Financiera y Organizacional'!$A$12:$X$62743,2,0)),"",VLOOKUP(C383,'[1]Cap Financiera y Organizacional'!$A$12:$X$3603,2,0))</f>
        <v/>
      </c>
      <c r="E383" s="563"/>
      <c r="F383" s="497"/>
      <c r="G383" s="520"/>
      <c r="H383" s="498"/>
    </row>
    <row r="384" spans="3:8" ht="13.8">
      <c r="C384" s="558"/>
      <c r="D384" s="514" t="str">
        <f>IF(ISERROR(VLOOKUP(C384,'[1]Cap Financiera y Organizacional'!$A$12:$X$62743,2,0)),"",VLOOKUP(C384,'[1]Cap Financiera y Organizacional'!$A$12:$X$3603,2,0))</f>
        <v/>
      </c>
      <c r="E384" s="559" t="str">
        <f>IF(OR(C384="",D384=""),"",IF(ISERROR(VLOOKUP(D384,'[1]Cap Financiera y Organizacional'!$B$13:$X$62743,3,0)),"",VLOOKUP(D384,'[1]Cap Financiera y Organizacional'!$B$13:$X$62743,3,0)))</f>
        <v/>
      </c>
      <c r="F384" s="497" t="str">
        <f>IF(OR(C384="",D384=""),"",IF(ISERROR(VLOOKUP(D384,'[1]Cap Financiera y Organizacional'!$B$13:$X$62743,5,0)),"",VLOOKUP(D384,'[1]Cap Financiera y Organizacional'!$B$13:$X$62743,5,0)))</f>
        <v/>
      </c>
      <c r="G384" s="520" t="str">
        <f t="shared" ref="G384:G393" si="33">IF(OR(D384="",E384="",F384=""),"",IF(OR(E384=0,F384=0),0,E384/F384))</f>
        <v/>
      </c>
      <c r="H384" s="498" t="str">
        <f>IF(OR(D384="",E384="",F384=""),"",IF(AND(G384&gt;0,G384&lt;=CapFinanciera1),[1]Puntajes!$D$12,IF(AND(G384&gt;CapFinanciera1,G384&lt;=CapFinanciera2),[1]Puntajes!$D$13,IF(AND(G384&gt;CapFinanciera2,G384&lt;=CapFinanciera3),[1]Puntajes!$D$14,IF(AND(G384&gt;CapFinanciera3,G384&lt;=CapFinanciera4),[1]Puntajes!$D$15,IF(G384&gt;CapFinanciera4,[1]Puntajes!$D$16,0))))))</f>
        <v/>
      </c>
    </row>
    <row r="385" spans="3:8" ht="13.8">
      <c r="C385" s="558"/>
      <c r="D385" s="514" t="str">
        <f>IF(ISERROR(VLOOKUP(C385,'[1]Cap Financiera y Organizacional'!$A$12:$X$62743,2,0)),"",VLOOKUP(C385,'[1]Cap Financiera y Organizacional'!$A$12:$X$3603,2,0))</f>
        <v/>
      </c>
      <c r="E385" s="559" t="str">
        <f>IF(OR(C385="",D385=""),"",IF(ISERROR(VLOOKUP(D385,'[1]Cap Financiera y Organizacional'!$B$13:$X$62743,3,0)),"",VLOOKUP(D385,'[1]Cap Financiera y Organizacional'!$B$13:$X$62743,3,0)))</f>
        <v/>
      </c>
      <c r="F385" s="497" t="str">
        <f>IF(OR(C385="",D385=""),"",IF(ISERROR(VLOOKUP(D385,'[1]Cap Financiera y Organizacional'!$B$13:$X$62743,5,0)),"",VLOOKUP(D385,'[1]Cap Financiera y Organizacional'!$B$13:$X$62743,5,0)))</f>
        <v/>
      </c>
      <c r="G385" s="520" t="str">
        <f t="shared" si="33"/>
        <v/>
      </c>
      <c r="H385" s="498" t="str">
        <f>IF(OR(D385="",E385="",F385=""),"",IF(AND(G385&gt;0,G385&lt;=CapFinanciera1),[1]Puntajes!$D$12,IF(AND(G385&gt;CapFinanciera1,G385&lt;=CapFinanciera2),[1]Puntajes!$D$13,IF(AND(G385&gt;CapFinanciera2,G385&lt;=CapFinanciera3),[1]Puntajes!$D$14,IF(AND(G385&gt;CapFinanciera3,G385&lt;=CapFinanciera4),[1]Puntajes!$D$15,IF(G385&gt;CapFinanciera4,[1]Puntajes!$D$16,0))))))</f>
        <v/>
      </c>
    </row>
    <row r="386" spans="3:8" ht="13.8">
      <c r="C386" s="558"/>
      <c r="D386" s="514" t="str">
        <f>IF(ISERROR(VLOOKUP(C386,'[1]Cap Financiera y Organizacional'!$A$12:$X$62743,2,0)),"",VLOOKUP(C386,'[1]Cap Financiera y Organizacional'!$A$12:$X$3603,2,0))</f>
        <v/>
      </c>
      <c r="E386" s="559" t="str">
        <f>IF(OR(C386="",D386=""),"",IF(ISERROR(VLOOKUP(D386,'[1]Cap Financiera y Organizacional'!$B$13:$X$62743,3,0)),"",VLOOKUP(D386,'[1]Cap Financiera y Organizacional'!$B$13:$X$62743,3,0)))</f>
        <v/>
      </c>
      <c r="F386" s="497" t="str">
        <f>IF(OR(C386="",D386=""),"",IF(ISERROR(VLOOKUP(D386,'[1]Cap Financiera y Organizacional'!$B$13:$X$62743,5,0)),"",VLOOKUP(D386,'[1]Cap Financiera y Organizacional'!$B$13:$X$62743,5,0)))</f>
        <v/>
      </c>
      <c r="G386" s="520" t="str">
        <f t="shared" si="33"/>
        <v/>
      </c>
      <c r="H386" s="498" t="str">
        <f>IF(OR(D386="",E386="",F386=""),"",IF(AND(G386&gt;0,G386&lt;=CapFinanciera1),[1]Puntajes!$D$12,IF(AND(G386&gt;CapFinanciera1,G386&lt;=CapFinanciera2),[1]Puntajes!$D$13,IF(AND(G386&gt;CapFinanciera2,G386&lt;=CapFinanciera3),[1]Puntajes!$D$14,IF(AND(G386&gt;CapFinanciera3,G386&lt;=CapFinanciera4),[1]Puntajes!$D$15,IF(G386&gt;CapFinanciera4,[1]Puntajes!$D$16,0))))))</f>
        <v/>
      </c>
    </row>
    <row r="387" spans="3:8" ht="13.8">
      <c r="C387" s="558"/>
      <c r="D387" s="514" t="str">
        <f>IF(ISERROR(VLOOKUP(C387,'[1]Cap Financiera y Organizacional'!$A$12:$X$62743,2,0)),"",VLOOKUP(C387,'[1]Cap Financiera y Organizacional'!$A$12:$X$3603,2,0))</f>
        <v/>
      </c>
      <c r="E387" s="497" t="str">
        <f>IF(OR(C387="",D387=""),"",IF(ISERROR(VLOOKUP(D387,'[1]Cap Financiera y Organizacional'!$B$13:$X$62743,3,0)),"",VLOOKUP(D387,'[1]Cap Financiera y Organizacional'!$B$13:$X$62743,3,0)))</f>
        <v/>
      </c>
      <c r="F387" s="497" t="str">
        <f>IF(OR(C387="",D387=""),"",IF(ISERROR(VLOOKUP(D387,'[1]Cap Financiera y Organizacional'!$B$13:$X$62743,5,0)),"",VLOOKUP(D387,'[1]Cap Financiera y Organizacional'!$B$13:$X$62743,5,0)))</f>
        <v/>
      </c>
      <c r="G387" s="520" t="str">
        <f t="shared" si="33"/>
        <v/>
      </c>
      <c r="H387" s="498" t="str">
        <f>IF(OR(D387="",E387="",F387=""),"",IF(AND(G387&gt;0,G387&lt;=CapFinanciera1),[1]Puntajes!$D$12,IF(AND(G387&gt;CapFinanciera1,G387&lt;=CapFinanciera2),[1]Puntajes!$D$13,IF(AND(G387&gt;CapFinanciera2,G387&lt;=CapFinanciera3),[1]Puntajes!$D$14,IF(AND(G387&gt;CapFinanciera3,G387&lt;=CapFinanciera4),[1]Puntajes!$D$15,IF(G387&gt;CapFinanciera4,[1]Puntajes!$D$16,0))))))</f>
        <v/>
      </c>
    </row>
    <row r="388" spans="3:8" ht="13.8">
      <c r="C388" s="558"/>
      <c r="D388" s="514" t="str">
        <f>IF(ISERROR(VLOOKUP(C388,'[1]Cap Financiera y Organizacional'!$A$12:$X$62743,2,0)),"",VLOOKUP(C388,'[1]Cap Financiera y Organizacional'!$A$12:$X$3603,2,0))</f>
        <v/>
      </c>
      <c r="E388" s="497" t="str">
        <f>IF(OR(C388="",D388=""),"",IF(ISERROR(VLOOKUP(D388,'[1]Cap Financiera y Organizacional'!$B$13:$X$62743,3,0)),"",VLOOKUP(D388,'[1]Cap Financiera y Organizacional'!$B$13:$X$62743,3,0)))</f>
        <v/>
      </c>
      <c r="F388" s="497" t="str">
        <f>IF(OR(C388="",D388=""),"",IF(ISERROR(VLOOKUP(D388,'[1]Cap Financiera y Organizacional'!$B$13:$X$62743,5,0)),"",VLOOKUP(D388,'[1]Cap Financiera y Organizacional'!$B$13:$X$62743,5,0)))</f>
        <v/>
      </c>
      <c r="G388" s="520" t="str">
        <f t="shared" si="33"/>
        <v/>
      </c>
      <c r="H388" s="498" t="str">
        <f>IF(OR(D388="",E388="",F388=""),"",IF(AND(G388&gt;0,G388&lt;=CapFinanciera1),[1]Puntajes!$D$12,IF(AND(G388&gt;CapFinanciera1,G388&lt;=CapFinanciera2),[1]Puntajes!$D$13,IF(AND(G388&gt;CapFinanciera2,G388&lt;=CapFinanciera3),[1]Puntajes!$D$14,IF(AND(G388&gt;CapFinanciera3,G388&lt;=CapFinanciera4),[1]Puntajes!$D$15,IF(G388&gt;CapFinanciera4,[1]Puntajes!$D$16,0))))))</f>
        <v/>
      </c>
    </row>
    <row r="389" spans="3:8" ht="13.8">
      <c r="C389" s="558"/>
      <c r="D389" s="514" t="str">
        <f>IF(ISERROR(VLOOKUP(C389,'[1]Cap Financiera y Organizacional'!$A$12:$X$62743,2,0)),"",VLOOKUP(C389,'[1]Cap Financiera y Organizacional'!$A$12:$X$3603,2,0))</f>
        <v/>
      </c>
      <c r="E389" s="497" t="str">
        <f>IF(OR(C389="",D389=""),"",IF(ISERROR(VLOOKUP(D389,'[1]Cap Financiera y Organizacional'!$B$13:$X$62743,3,0)),"",VLOOKUP(D389,'[1]Cap Financiera y Organizacional'!$B$13:$X$62743,3,0)))</f>
        <v/>
      </c>
      <c r="F389" s="497" t="str">
        <f>IF(OR(C389="",D389=""),"",IF(ISERROR(VLOOKUP(D389,'[1]Cap Financiera y Organizacional'!$B$13:$X$62743,5,0)),"",VLOOKUP(D389,'[1]Cap Financiera y Organizacional'!$B$13:$X$62743,5,0)))</f>
        <v/>
      </c>
      <c r="G389" s="520" t="str">
        <f t="shared" si="33"/>
        <v/>
      </c>
      <c r="H389" s="498" t="str">
        <f>IF(OR(D389="",E389="",F389=""),"",IF(AND(G389&gt;0,G389&lt;=CapFinanciera1),[1]Puntajes!$D$12,IF(AND(G389&gt;CapFinanciera1,G389&lt;=CapFinanciera2),[1]Puntajes!$D$13,IF(AND(G389&gt;CapFinanciera2,G389&lt;=CapFinanciera3),[1]Puntajes!$D$14,IF(AND(G389&gt;CapFinanciera3,G389&lt;=CapFinanciera4),[1]Puntajes!$D$15,IF(G389&gt;CapFinanciera4,[1]Puntajes!$D$16,0))))))</f>
        <v/>
      </c>
    </row>
    <row r="390" spans="3:8" ht="13.8">
      <c r="C390" s="558"/>
      <c r="D390" s="514" t="str">
        <f>IF(ISERROR(VLOOKUP(C390,'[1]Cap Financiera y Organizacional'!$A$12:$X$62743,2,0)),"",VLOOKUP(C390,'[1]Cap Financiera y Organizacional'!$A$12:$X$3603,2,0))</f>
        <v/>
      </c>
      <c r="E390" s="497" t="str">
        <f>IF(OR(C390="",D390=""),"",IF(ISERROR(VLOOKUP(D390,'[1]Cap Financiera y Organizacional'!$B$13:$X$62743,3,0)),"",VLOOKUP(D390,'[1]Cap Financiera y Organizacional'!$B$13:$X$62743,3,0)))</f>
        <v/>
      </c>
      <c r="F390" s="497" t="str">
        <f>IF(OR(C390="",D390=""),"",IF(ISERROR(VLOOKUP(D390,'[1]Cap Financiera y Organizacional'!$B$13:$X$62743,5,0)),"",VLOOKUP(D390,'[1]Cap Financiera y Organizacional'!$B$13:$X$62743,5,0)))</f>
        <v/>
      </c>
      <c r="G390" s="520" t="str">
        <f t="shared" si="33"/>
        <v/>
      </c>
      <c r="H390" s="498" t="str">
        <f>IF(OR(D390="",E390="",F390=""),"",IF(AND(G390&gt;0,G390&lt;=CapFinanciera1),[1]Puntajes!$D$12,IF(AND(G390&gt;CapFinanciera1,G390&lt;=CapFinanciera2),[1]Puntajes!$D$13,IF(AND(G390&gt;CapFinanciera2,G390&lt;=CapFinanciera3),[1]Puntajes!$D$14,IF(AND(G390&gt;CapFinanciera3,G390&lt;=CapFinanciera4),[1]Puntajes!$D$15,IF(G390&gt;CapFinanciera4,[1]Puntajes!$D$16,0))))))</f>
        <v/>
      </c>
    </row>
    <row r="391" spans="3:8" ht="13.8">
      <c r="C391" s="558"/>
      <c r="D391" s="514" t="str">
        <f>IF(ISERROR(VLOOKUP(C391,'[1]Cap Financiera y Organizacional'!$A$12:$X$62743,2,0)),"",VLOOKUP(C391,'[1]Cap Financiera y Organizacional'!$A$12:$X$3603,2,0))</f>
        <v/>
      </c>
      <c r="E391" s="497" t="str">
        <f>IF(OR(C391="",D391=""),"",IF(ISERROR(VLOOKUP(D391,'[1]Cap Financiera y Organizacional'!$B$13:$X$62743,3,0)),"",VLOOKUP(D391,'[1]Cap Financiera y Organizacional'!$B$13:$X$62743,3,0)))</f>
        <v/>
      </c>
      <c r="F391" s="497" t="str">
        <f>IF(OR(C391="",D391=""),"",IF(ISERROR(VLOOKUP(D391,'[1]Cap Financiera y Organizacional'!$B$13:$X$62743,5,0)),"",VLOOKUP(D391,'[1]Cap Financiera y Organizacional'!$B$13:$X$62743,5,0)))</f>
        <v/>
      </c>
      <c r="G391" s="520" t="str">
        <f t="shared" si="33"/>
        <v/>
      </c>
      <c r="H391" s="498" t="str">
        <f>IF(OR(D391="",E391="",F391=""),"",IF(AND(G391&gt;0,G391&lt;=CapFinanciera1),[1]Puntajes!$D$12,IF(AND(G391&gt;CapFinanciera1,G391&lt;=CapFinanciera2),[1]Puntajes!$D$13,IF(AND(G391&gt;CapFinanciera2,G391&lt;=CapFinanciera3),[1]Puntajes!$D$14,IF(AND(G391&gt;CapFinanciera3,G391&lt;=CapFinanciera4),[1]Puntajes!$D$15,IF(G391&gt;CapFinanciera4,[1]Puntajes!$D$16,0))))))</f>
        <v/>
      </c>
    </row>
    <row r="392" spans="3:8" ht="13.8">
      <c r="C392" s="558"/>
      <c r="D392" s="514" t="str">
        <f>IF(ISERROR(VLOOKUP(C392,'[1]Cap Financiera y Organizacional'!$A$12:$X$62743,2,0)),"",VLOOKUP(C392,'[1]Cap Financiera y Organizacional'!$A$12:$X$3603,2,0))</f>
        <v/>
      </c>
      <c r="E392" s="497" t="str">
        <f>IF(OR(C392="",D392=""),"",IF(ISERROR(VLOOKUP(D392,'[1]Cap Financiera y Organizacional'!$B$13:$X$62743,3,0)),"",VLOOKUP(D392,'[1]Cap Financiera y Organizacional'!$B$13:$X$62743,3,0)))</f>
        <v/>
      </c>
      <c r="F392" s="497" t="str">
        <f>IF(OR(C392="",D392=""),"",IF(ISERROR(VLOOKUP(D392,'[1]Cap Financiera y Organizacional'!$B$13:$X$62743,5,0)),"",VLOOKUP(D392,'[1]Cap Financiera y Organizacional'!$B$13:$X$62743,5,0)))</f>
        <v/>
      </c>
      <c r="G392" s="520" t="str">
        <f t="shared" si="33"/>
        <v/>
      </c>
      <c r="H392" s="498" t="str">
        <f>IF(OR(D392="",E392="",F392=""),"",IF(AND(G392&gt;0,G392&lt;=CapFinanciera1),[1]Puntajes!$D$12,IF(AND(G392&gt;CapFinanciera1,G392&lt;=CapFinanciera2),[1]Puntajes!$D$13,IF(AND(G392&gt;CapFinanciera2,G392&lt;=CapFinanciera3),[1]Puntajes!$D$14,IF(AND(G392&gt;CapFinanciera3,G392&lt;=CapFinanciera4),[1]Puntajes!$D$15,IF(G392&gt;CapFinanciera4,[1]Puntajes!$D$16,0))))))</f>
        <v/>
      </c>
    </row>
    <row r="393" spans="3:8" ht="14.4" thickBot="1">
      <c r="C393" s="560"/>
      <c r="D393" s="561" t="str">
        <f>IF(ISERROR(VLOOKUP(C393,'[1]Cap Financiera y Organizacional'!$A$12:$X$62743,2,0)),"",VLOOKUP(C393,'[1]Cap Financiera y Organizacional'!$A$12:$X$3603,2,0))</f>
        <v/>
      </c>
      <c r="E393" s="501" t="str">
        <f>IF(OR(C393="",D393=""),"",IF(ISERROR(VLOOKUP(D393,'[1]Cap Financiera y Organizacional'!$B$13:$X$62743,3,0)),"",VLOOKUP(D393,'[1]Cap Financiera y Organizacional'!$B$13:$X$62743,3,0)))</f>
        <v/>
      </c>
      <c r="F393" s="501" t="str">
        <f>IF(OR(C393="",D393=""),"",IF(ISERROR(VLOOKUP(D393,'[1]Cap Financiera y Organizacional'!$B$13:$X$62743,5,0)),"",VLOOKUP(D393,'[1]Cap Financiera y Organizacional'!$B$13:$X$62743,5,0)))</f>
        <v/>
      </c>
      <c r="G393" s="524" t="str">
        <f t="shared" si="33"/>
        <v/>
      </c>
      <c r="H393" s="502" t="str">
        <f>IF(OR(D393="",E393="",F393=""),"",IF(AND(G393&gt;0,G393&lt;=CapFinanciera1),[1]Puntajes!$D$12,IF(AND(G393&gt;CapFinanciera1,G393&lt;=CapFinanciera2),[1]Puntajes!$D$13,IF(AND(G393&gt;CapFinanciera2,G393&lt;=CapFinanciera3),[1]Puntajes!$D$14,IF(AND(G393&gt;CapFinanciera3,G393&lt;=CapFinanciera4),[1]Puntajes!$D$15,IF(G393&gt;CapFinanciera4,[1]Puntajes!$D$16,0))))))</f>
        <v/>
      </c>
    </row>
    <row r="394" spans="3:8" ht="13.8">
      <c r="C394" s="562"/>
      <c r="D394" s="484" t="str">
        <f>IF(ISERROR(VLOOKUP(C394,'[1]Cap Financiera y Organizacional'!$A$12:$X$62743,2,0)),"",VLOOKUP(C394,'[1]Cap Financiera y Organizacional'!$A$12:$X$3603,2,0))</f>
        <v/>
      </c>
      <c r="E394" s="563"/>
      <c r="F394" s="497"/>
      <c r="G394" s="520"/>
      <c r="H394" s="498"/>
    </row>
    <row r="395" spans="3:8" ht="13.8">
      <c r="C395" s="558"/>
      <c r="D395" s="514" t="str">
        <f>IF(ISERROR(VLOOKUP(C395,'[1]Cap Financiera y Organizacional'!$A$12:$X$62743,2,0)),"",VLOOKUP(C395,'[1]Cap Financiera y Organizacional'!$A$12:$X$3603,2,0))</f>
        <v/>
      </c>
      <c r="E395" s="559" t="str">
        <f>IF(OR(C395="",D395=""),"",IF(ISERROR(VLOOKUP(D395,'[1]Cap Financiera y Organizacional'!$B$13:$X$62743,3,0)),"",VLOOKUP(D395,'[1]Cap Financiera y Organizacional'!$B$13:$X$62743,3,0)))</f>
        <v/>
      </c>
      <c r="F395" s="497" t="str">
        <f>IF(OR(C395="",D395=""),"",IF(ISERROR(VLOOKUP(D395,'[1]Cap Financiera y Organizacional'!$B$13:$X$62743,5,0)),"",VLOOKUP(D395,'[1]Cap Financiera y Organizacional'!$B$13:$X$62743,5,0)))</f>
        <v/>
      </c>
      <c r="G395" s="520" t="str">
        <f t="shared" ref="G395:G404" si="34">IF(OR(D395="",E395="",F395=""),"",IF(OR(E395=0,F395=0),0,E395/F395))</f>
        <v/>
      </c>
      <c r="H395" s="498" t="str">
        <f>IF(OR(D395="",E395="",F395=""),"",IF(AND(G395&gt;0,G395&lt;=CapFinanciera1),[1]Puntajes!$D$12,IF(AND(G395&gt;CapFinanciera1,G395&lt;=CapFinanciera2),[1]Puntajes!$D$13,IF(AND(G395&gt;CapFinanciera2,G395&lt;=CapFinanciera3),[1]Puntajes!$D$14,IF(AND(G395&gt;CapFinanciera3,G395&lt;=CapFinanciera4),[1]Puntajes!$D$15,IF(G395&gt;CapFinanciera4,[1]Puntajes!$D$16,0))))))</f>
        <v/>
      </c>
    </row>
    <row r="396" spans="3:8" ht="13.8">
      <c r="C396" s="558"/>
      <c r="D396" s="514" t="str">
        <f>IF(ISERROR(VLOOKUP(C396,'[1]Cap Financiera y Organizacional'!$A$12:$X$62743,2,0)),"",VLOOKUP(C396,'[1]Cap Financiera y Organizacional'!$A$12:$X$3603,2,0))</f>
        <v/>
      </c>
      <c r="E396" s="559" t="str">
        <f>IF(OR(C396="",D396=""),"",IF(ISERROR(VLOOKUP(D396,'[1]Cap Financiera y Organizacional'!$B$13:$X$62743,3,0)),"",VLOOKUP(D396,'[1]Cap Financiera y Organizacional'!$B$13:$X$62743,3,0)))</f>
        <v/>
      </c>
      <c r="F396" s="497" t="str">
        <f>IF(OR(C396="",D396=""),"",IF(ISERROR(VLOOKUP(D396,'[1]Cap Financiera y Organizacional'!$B$13:$X$62743,5,0)),"",VLOOKUP(D396,'[1]Cap Financiera y Organizacional'!$B$13:$X$62743,5,0)))</f>
        <v/>
      </c>
      <c r="G396" s="520" t="str">
        <f t="shared" si="34"/>
        <v/>
      </c>
      <c r="H396" s="498" t="str">
        <f>IF(OR(D396="",E396="",F396=""),"",IF(AND(G396&gt;0,G396&lt;=CapFinanciera1),[1]Puntajes!$D$12,IF(AND(G396&gt;CapFinanciera1,G396&lt;=CapFinanciera2),[1]Puntajes!$D$13,IF(AND(G396&gt;CapFinanciera2,G396&lt;=CapFinanciera3),[1]Puntajes!$D$14,IF(AND(G396&gt;CapFinanciera3,G396&lt;=CapFinanciera4),[1]Puntajes!$D$15,IF(G396&gt;CapFinanciera4,[1]Puntajes!$D$16,0))))))</f>
        <v/>
      </c>
    </row>
    <row r="397" spans="3:8" ht="13.8">
      <c r="C397" s="558"/>
      <c r="D397" s="514" t="str">
        <f>IF(ISERROR(VLOOKUP(C397,'[1]Cap Financiera y Organizacional'!$A$12:$X$62743,2,0)),"",VLOOKUP(C397,'[1]Cap Financiera y Organizacional'!$A$12:$X$3603,2,0))</f>
        <v/>
      </c>
      <c r="E397" s="559" t="str">
        <f>IF(OR(C397="",D397=""),"",IF(ISERROR(VLOOKUP(D397,'[1]Cap Financiera y Organizacional'!$B$13:$X$62743,3,0)),"",VLOOKUP(D397,'[1]Cap Financiera y Organizacional'!$B$13:$X$62743,3,0)))</f>
        <v/>
      </c>
      <c r="F397" s="497" t="str">
        <f>IF(OR(C397="",D397=""),"",IF(ISERROR(VLOOKUP(D397,'[1]Cap Financiera y Organizacional'!$B$13:$X$62743,5,0)),"",VLOOKUP(D397,'[1]Cap Financiera y Organizacional'!$B$13:$X$62743,5,0)))</f>
        <v/>
      </c>
      <c r="G397" s="520" t="str">
        <f t="shared" si="34"/>
        <v/>
      </c>
      <c r="H397" s="498" t="str">
        <f>IF(OR(D397="",E397="",F397=""),"",IF(AND(G397&gt;0,G397&lt;=CapFinanciera1),[1]Puntajes!$D$12,IF(AND(G397&gt;CapFinanciera1,G397&lt;=CapFinanciera2),[1]Puntajes!$D$13,IF(AND(G397&gt;CapFinanciera2,G397&lt;=CapFinanciera3),[1]Puntajes!$D$14,IF(AND(G397&gt;CapFinanciera3,G397&lt;=CapFinanciera4),[1]Puntajes!$D$15,IF(G397&gt;CapFinanciera4,[1]Puntajes!$D$16,0))))))</f>
        <v/>
      </c>
    </row>
    <row r="398" spans="3:8" ht="13.8">
      <c r="C398" s="558"/>
      <c r="D398" s="514" t="str">
        <f>IF(ISERROR(VLOOKUP(C398,'[1]Cap Financiera y Organizacional'!$A$12:$X$62743,2,0)),"",VLOOKUP(C398,'[1]Cap Financiera y Organizacional'!$A$12:$X$3603,2,0))</f>
        <v/>
      </c>
      <c r="E398" s="497" t="str">
        <f>IF(OR(C398="",D398=""),"",IF(ISERROR(VLOOKUP(D398,'[1]Cap Financiera y Organizacional'!$B$13:$X$62743,3,0)),"",VLOOKUP(D398,'[1]Cap Financiera y Organizacional'!$B$13:$X$62743,3,0)))</f>
        <v/>
      </c>
      <c r="F398" s="497" t="str">
        <f>IF(OR(C398="",D398=""),"",IF(ISERROR(VLOOKUP(D398,'[1]Cap Financiera y Organizacional'!$B$13:$X$62743,5,0)),"",VLOOKUP(D398,'[1]Cap Financiera y Organizacional'!$B$13:$X$62743,5,0)))</f>
        <v/>
      </c>
      <c r="G398" s="520" t="str">
        <f t="shared" si="34"/>
        <v/>
      </c>
      <c r="H398" s="498" t="str">
        <f>IF(OR(D398="",E398="",F398=""),"",IF(AND(G398&gt;0,G398&lt;=CapFinanciera1),[1]Puntajes!$D$12,IF(AND(G398&gt;CapFinanciera1,G398&lt;=CapFinanciera2),[1]Puntajes!$D$13,IF(AND(G398&gt;CapFinanciera2,G398&lt;=CapFinanciera3),[1]Puntajes!$D$14,IF(AND(G398&gt;CapFinanciera3,G398&lt;=CapFinanciera4),[1]Puntajes!$D$15,IF(G398&gt;CapFinanciera4,[1]Puntajes!$D$16,0))))))</f>
        <v/>
      </c>
    </row>
    <row r="399" spans="3:8" ht="13.8">
      <c r="C399" s="558"/>
      <c r="D399" s="514" t="str">
        <f>IF(ISERROR(VLOOKUP(C399,'[1]Cap Financiera y Organizacional'!$A$12:$X$62743,2,0)),"",VLOOKUP(C399,'[1]Cap Financiera y Organizacional'!$A$12:$X$3603,2,0))</f>
        <v/>
      </c>
      <c r="E399" s="497" t="str">
        <f>IF(OR(C399="",D399=""),"",IF(ISERROR(VLOOKUP(D399,'[1]Cap Financiera y Organizacional'!$B$13:$X$62743,3,0)),"",VLOOKUP(D399,'[1]Cap Financiera y Organizacional'!$B$13:$X$62743,3,0)))</f>
        <v/>
      </c>
      <c r="F399" s="497" t="str">
        <f>IF(OR(C399="",D399=""),"",IF(ISERROR(VLOOKUP(D399,'[1]Cap Financiera y Organizacional'!$B$13:$X$62743,5,0)),"",VLOOKUP(D399,'[1]Cap Financiera y Organizacional'!$B$13:$X$62743,5,0)))</f>
        <v/>
      </c>
      <c r="G399" s="520" t="str">
        <f t="shared" si="34"/>
        <v/>
      </c>
      <c r="H399" s="498" t="str">
        <f>IF(OR(D399="",E399="",F399=""),"",IF(AND(G399&gt;0,G399&lt;=CapFinanciera1),[1]Puntajes!$D$12,IF(AND(G399&gt;CapFinanciera1,G399&lt;=CapFinanciera2),[1]Puntajes!$D$13,IF(AND(G399&gt;CapFinanciera2,G399&lt;=CapFinanciera3),[1]Puntajes!$D$14,IF(AND(G399&gt;CapFinanciera3,G399&lt;=CapFinanciera4),[1]Puntajes!$D$15,IF(G399&gt;CapFinanciera4,[1]Puntajes!$D$16,0))))))</f>
        <v/>
      </c>
    </row>
    <row r="400" spans="3:8" ht="13.8">
      <c r="C400" s="558"/>
      <c r="D400" s="514" t="str">
        <f>IF(ISERROR(VLOOKUP(C400,'[1]Cap Financiera y Organizacional'!$A$12:$X$62743,2,0)),"",VLOOKUP(C400,'[1]Cap Financiera y Organizacional'!$A$12:$X$3603,2,0))</f>
        <v/>
      </c>
      <c r="E400" s="497" t="str">
        <f>IF(OR(C400="",D400=""),"",IF(ISERROR(VLOOKUP(D400,'[1]Cap Financiera y Organizacional'!$B$13:$X$62743,3,0)),"",VLOOKUP(D400,'[1]Cap Financiera y Organizacional'!$B$13:$X$62743,3,0)))</f>
        <v/>
      </c>
      <c r="F400" s="497" t="str">
        <f>IF(OR(C400="",D400=""),"",IF(ISERROR(VLOOKUP(D400,'[1]Cap Financiera y Organizacional'!$B$13:$X$62743,5,0)),"",VLOOKUP(D400,'[1]Cap Financiera y Organizacional'!$B$13:$X$62743,5,0)))</f>
        <v/>
      </c>
      <c r="G400" s="520" t="str">
        <f t="shared" si="34"/>
        <v/>
      </c>
      <c r="H400" s="498" t="str">
        <f>IF(OR(D400="",E400="",F400=""),"",IF(AND(G400&gt;0,G400&lt;=CapFinanciera1),[1]Puntajes!$D$12,IF(AND(G400&gt;CapFinanciera1,G400&lt;=CapFinanciera2),[1]Puntajes!$D$13,IF(AND(G400&gt;CapFinanciera2,G400&lt;=CapFinanciera3),[1]Puntajes!$D$14,IF(AND(G400&gt;CapFinanciera3,G400&lt;=CapFinanciera4),[1]Puntajes!$D$15,IF(G400&gt;CapFinanciera4,[1]Puntajes!$D$16,0))))))</f>
        <v/>
      </c>
    </row>
    <row r="401" spans="3:8" ht="13.8">
      <c r="C401" s="558"/>
      <c r="D401" s="514" t="str">
        <f>IF(ISERROR(VLOOKUP(C401,'[1]Cap Financiera y Organizacional'!$A$12:$X$62743,2,0)),"",VLOOKUP(C401,'[1]Cap Financiera y Organizacional'!$A$12:$X$3603,2,0))</f>
        <v/>
      </c>
      <c r="E401" s="497" t="str">
        <f>IF(OR(C401="",D401=""),"",IF(ISERROR(VLOOKUP(D401,'[1]Cap Financiera y Organizacional'!$B$13:$X$62743,3,0)),"",VLOOKUP(D401,'[1]Cap Financiera y Organizacional'!$B$13:$X$62743,3,0)))</f>
        <v/>
      </c>
      <c r="F401" s="497" t="str">
        <f>IF(OR(C401="",D401=""),"",IF(ISERROR(VLOOKUP(D401,'[1]Cap Financiera y Organizacional'!$B$13:$X$62743,5,0)),"",VLOOKUP(D401,'[1]Cap Financiera y Organizacional'!$B$13:$X$62743,5,0)))</f>
        <v/>
      </c>
      <c r="G401" s="520" t="str">
        <f t="shared" si="34"/>
        <v/>
      </c>
      <c r="H401" s="498" t="str">
        <f>IF(OR(D401="",E401="",F401=""),"",IF(AND(G401&gt;0,G401&lt;=CapFinanciera1),[1]Puntajes!$D$12,IF(AND(G401&gt;CapFinanciera1,G401&lt;=CapFinanciera2),[1]Puntajes!$D$13,IF(AND(G401&gt;CapFinanciera2,G401&lt;=CapFinanciera3),[1]Puntajes!$D$14,IF(AND(G401&gt;CapFinanciera3,G401&lt;=CapFinanciera4),[1]Puntajes!$D$15,IF(G401&gt;CapFinanciera4,[1]Puntajes!$D$16,0))))))</f>
        <v/>
      </c>
    </row>
    <row r="402" spans="3:8" ht="13.8">
      <c r="C402" s="558"/>
      <c r="D402" s="514" t="str">
        <f>IF(ISERROR(VLOOKUP(C402,'[1]Cap Financiera y Organizacional'!$A$12:$X$62743,2,0)),"",VLOOKUP(C402,'[1]Cap Financiera y Organizacional'!$A$12:$X$3603,2,0))</f>
        <v/>
      </c>
      <c r="E402" s="497" t="str">
        <f>IF(OR(C402="",D402=""),"",IF(ISERROR(VLOOKUP(D402,'[1]Cap Financiera y Organizacional'!$B$13:$X$62743,3,0)),"",VLOOKUP(D402,'[1]Cap Financiera y Organizacional'!$B$13:$X$62743,3,0)))</f>
        <v/>
      </c>
      <c r="F402" s="497" t="str">
        <f>IF(OR(C402="",D402=""),"",IF(ISERROR(VLOOKUP(D402,'[1]Cap Financiera y Organizacional'!$B$13:$X$62743,5,0)),"",VLOOKUP(D402,'[1]Cap Financiera y Organizacional'!$B$13:$X$62743,5,0)))</f>
        <v/>
      </c>
      <c r="G402" s="520" t="str">
        <f t="shared" si="34"/>
        <v/>
      </c>
      <c r="H402" s="498" t="str">
        <f>IF(OR(D402="",E402="",F402=""),"",IF(AND(G402&gt;0,G402&lt;=CapFinanciera1),[1]Puntajes!$D$12,IF(AND(G402&gt;CapFinanciera1,G402&lt;=CapFinanciera2),[1]Puntajes!$D$13,IF(AND(G402&gt;CapFinanciera2,G402&lt;=CapFinanciera3),[1]Puntajes!$D$14,IF(AND(G402&gt;CapFinanciera3,G402&lt;=CapFinanciera4),[1]Puntajes!$D$15,IF(G402&gt;CapFinanciera4,[1]Puntajes!$D$16,0))))))</f>
        <v/>
      </c>
    </row>
    <row r="403" spans="3:8" ht="13.8">
      <c r="C403" s="558"/>
      <c r="D403" s="514" t="str">
        <f>IF(ISERROR(VLOOKUP(C403,'[1]Cap Financiera y Organizacional'!$A$12:$X$62743,2,0)),"",VLOOKUP(C403,'[1]Cap Financiera y Organizacional'!$A$12:$X$3603,2,0))</f>
        <v/>
      </c>
      <c r="E403" s="497" t="str">
        <f>IF(OR(C403="",D403=""),"",IF(ISERROR(VLOOKUP(D403,'[1]Cap Financiera y Organizacional'!$B$13:$X$62743,3,0)),"",VLOOKUP(D403,'[1]Cap Financiera y Organizacional'!$B$13:$X$62743,3,0)))</f>
        <v/>
      </c>
      <c r="F403" s="497" t="str">
        <f>IF(OR(C403="",D403=""),"",IF(ISERROR(VLOOKUP(D403,'[1]Cap Financiera y Organizacional'!$B$13:$X$62743,5,0)),"",VLOOKUP(D403,'[1]Cap Financiera y Organizacional'!$B$13:$X$62743,5,0)))</f>
        <v/>
      </c>
      <c r="G403" s="520" t="str">
        <f t="shared" si="34"/>
        <v/>
      </c>
      <c r="H403" s="498" t="str">
        <f>IF(OR(D403="",E403="",F403=""),"",IF(AND(G403&gt;0,G403&lt;=CapFinanciera1),[1]Puntajes!$D$12,IF(AND(G403&gt;CapFinanciera1,G403&lt;=CapFinanciera2),[1]Puntajes!$D$13,IF(AND(G403&gt;CapFinanciera2,G403&lt;=CapFinanciera3),[1]Puntajes!$D$14,IF(AND(G403&gt;CapFinanciera3,G403&lt;=CapFinanciera4),[1]Puntajes!$D$15,IF(G403&gt;CapFinanciera4,[1]Puntajes!$D$16,0))))))</f>
        <v/>
      </c>
    </row>
    <row r="404" spans="3:8" ht="14.4" thickBot="1">
      <c r="C404" s="560"/>
      <c r="D404" s="561" t="str">
        <f>IF(ISERROR(VLOOKUP(C404,'[1]Cap Financiera y Organizacional'!$A$12:$X$62743,2,0)),"",VLOOKUP(C404,'[1]Cap Financiera y Organizacional'!$A$12:$X$3603,2,0))</f>
        <v/>
      </c>
      <c r="E404" s="501" t="str">
        <f>IF(OR(C404="",D404=""),"",IF(ISERROR(VLOOKUP(D404,'[1]Cap Financiera y Organizacional'!$B$13:$X$62743,3,0)),"",VLOOKUP(D404,'[1]Cap Financiera y Organizacional'!$B$13:$X$62743,3,0)))</f>
        <v/>
      </c>
      <c r="F404" s="501" t="str">
        <f>IF(OR(C404="",D404=""),"",IF(ISERROR(VLOOKUP(D404,'[1]Cap Financiera y Organizacional'!$B$13:$X$62743,5,0)),"",VLOOKUP(D404,'[1]Cap Financiera y Organizacional'!$B$13:$X$62743,5,0)))</f>
        <v/>
      </c>
      <c r="G404" s="524" t="str">
        <f t="shared" si="34"/>
        <v/>
      </c>
      <c r="H404" s="502" t="str">
        <f>IF(OR(D404="",E404="",F404=""),"",IF(AND(G404&gt;0,G404&lt;=CapFinanciera1),[1]Puntajes!$D$12,IF(AND(G404&gt;CapFinanciera1,G404&lt;=CapFinanciera2),[1]Puntajes!$D$13,IF(AND(G404&gt;CapFinanciera2,G404&lt;=CapFinanciera3),[1]Puntajes!$D$14,IF(AND(G404&gt;CapFinanciera3,G404&lt;=CapFinanciera4),[1]Puntajes!$D$15,IF(G404&gt;CapFinanciera4,[1]Puntajes!$D$16,0))))))</f>
        <v/>
      </c>
    </row>
    <row r="405" spans="3:8" ht="13.8">
      <c r="C405" s="562"/>
      <c r="D405" s="484" t="str">
        <f>IF(ISERROR(VLOOKUP(C405,'[1]Cap Financiera y Organizacional'!$A$12:$X$62743,2,0)),"",VLOOKUP(C405,'[1]Cap Financiera y Organizacional'!$A$12:$X$3603,2,0))</f>
        <v/>
      </c>
      <c r="E405" s="563"/>
      <c r="F405" s="497"/>
      <c r="G405" s="520"/>
      <c r="H405" s="498"/>
    </row>
    <row r="406" spans="3:8" ht="13.8">
      <c r="C406" s="558"/>
      <c r="D406" s="514" t="str">
        <f>IF(ISERROR(VLOOKUP(C406,'[1]Cap Financiera y Organizacional'!$A$12:$X$62743,2,0)),"",VLOOKUP(C406,'[1]Cap Financiera y Organizacional'!$A$12:$X$3603,2,0))</f>
        <v/>
      </c>
      <c r="E406" s="559" t="str">
        <f>IF(OR(C406="",D406=""),"",IF(ISERROR(VLOOKUP(D406,'[1]Cap Financiera y Organizacional'!$B$13:$X$62743,3,0)),"",VLOOKUP(D406,'[1]Cap Financiera y Organizacional'!$B$13:$X$62743,3,0)))</f>
        <v/>
      </c>
      <c r="F406" s="497" t="str">
        <f>IF(OR(C406="",D406=""),"",IF(ISERROR(VLOOKUP(D406,'[1]Cap Financiera y Organizacional'!$B$13:$X$62743,5,0)),"",VLOOKUP(D406,'[1]Cap Financiera y Organizacional'!$B$13:$X$62743,5,0)))</f>
        <v/>
      </c>
      <c r="G406" s="520" t="str">
        <f t="shared" ref="G406:G415" si="35">IF(OR(D406="",E406="",F406=""),"",IF(OR(E406=0,F406=0),0,E406/F406))</f>
        <v/>
      </c>
      <c r="H406" s="498" t="str">
        <f>IF(OR(D406="",E406="",F406=""),"",IF(AND(G406&gt;0,G406&lt;=CapFinanciera1),[1]Puntajes!$D$12,IF(AND(G406&gt;CapFinanciera1,G406&lt;=CapFinanciera2),[1]Puntajes!$D$13,IF(AND(G406&gt;CapFinanciera2,G406&lt;=CapFinanciera3),[1]Puntajes!$D$14,IF(AND(G406&gt;CapFinanciera3,G406&lt;=CapFinanciera4),[1]Puntajes!$D$15,IF(G406&gt;CapFinanciera4,[1]Puntajes!$D$16,0))))))</f>
        <v/>
      </c>
    </row>
    <row r="407" spans="3:8" ht="13.8">
      <c r="C407" s="558"/>
      <c r="D407" s="514" t="str">
        <f>IF(ISERROR(VLOOKUP(C407,'[1]Cap Financiera y Organizacional'!$A$12:$X$62743,2,0)),"",VLOOKUP(C407,'[1]Cap Financiera y Organizacional'!$A$12:$X$3603,2,0))</f>
        <v/>
      </c>
      <c r="E407" s="559" t="str">
        <f>IF(OR(C407="",D407=""),"",IF(ISERROR(VLOOKUP(D407,'[1]Cap Financiera y Organizacional'!$B$13:$X$62743,3,0)),"",VLOOKUP(D407,'[1]Cap Financiera y Organizacional'!$B$13:$X$62743,3,0)))</f>
        <v/>
      </c>
      <c r="F407" s="497" t="str">
        <f>IF(OR(C407="",D407=""),"",IF(ISERROR(VLOOKUP(D407,'[1]Cap Financiera y Organizacional'!$B$13:$X$62743,5,0)),"",VLOOKUP(D407,'[1]Cap Financiera y Organizacional'!$B$13:$X$62743,5,0)))</f>
        <v/>
      </c>
      <c r="G407" s="520" t="str">
        <f t="shared" si="35"/>
        <v/>
      </c>
      <c r="H407" s="498" t="str">
        <f>IF(OR(D407="",E407="",F407=""),"",IF(AND(G407&gt;0,G407&lt;=CapFinanciera1),[1]Puntajes!$D$12,IF(AND(G407&gt;CapFinanciera1,G407&lt;=CapFinanciera2),[1]Puntajes!$D$13,IF(AND(G407&gt;CapFinanciera2,G407&lt;=CapFinanciera3),[1]Puntajes!$D$14,IF(AND(G407&gt;CapFinanciera3,G407&lt;=CapFinanciera4),[1]Puntajes!$D$15,IF(G407&gt;CapFinanciera4,[1]Puntajes!$D$16,0))))))</f>
        <v/>
      </c>
    </row>
    <row r="408" spans="3:8" ht="13.8">
      <c r="C408" s="558"/>
      <c r="D408" s="514" t="str">
        <f>IF(ISERROR(VLOOKUP(C408,'[1]Cap Financiera y Organizacional'!$A$12:$X$62743,2,0)),"",VLOOKUP(C408,'[1]Cap Financiera y Organizacional'!$A$12:$X$3603,2,0))</f>
        <v/>
      </c>
      <c r="E408" s="559" t="str">
        <f>IF(OR(C408="",D408=""),"",IF(ISERROR(VLOOKUP(D408,'[1]Cap Financiera y Organizacional'!$B$13:$X$62743,3,0)),"",VLOOKUP(D408,'[1]Cap Financiera y Organizacional'!$B$13:$X$62743,3,0)))</f>
        <v/>
      </c>
      <c r="F408" s="497" t="str">
        <f>IF(OR(C408="",D408=""),"",IF(ISERROR(VLOOKUP(D408,'[1]Cap Financiera y Organizacional'!$B$13:$X$62743,5,0)),"",VLOOKUP(D408,'[1]Cap Financiera y Organizacional'!$B$13:$X$62743,5,0)))</f>
        <v/>
      </c>
      <c r="G408" s="520" t="str">
        <f t="shared" si="35"/>
        <v/>
      </c>
      <c r="H408" s="498" t="str">
        <f>IF(OR(D408="",E408="",F408=""),"",IF(AND(G408&gt;0,G408&lt;=CapFinanciera1),[1]Puntajes!$D$12,IF(AND(G408&gt;CapFinanciera1,G408&lt;=CapFinanciera2),[1]Puntajes!$D$13,IF(AND(G408&gt;CapFinanciera2,G408&lt;=CapFinanciera3),[1]Puntajes!$D$14,IF(AND(G408&gt;CapFinanciera3,G408&lt;=CapFinanciera4),[1]Puntajes!$D$15,IF(G408&gt;CapFinanciera4,[1]Puntajes!$D$16,0))))))</f>
        <v/>
      </c>
    </row>
    <row r="409" spans="3:8" ht="13.8">
      <c r="C409" s="558"/>
      <c r="D409" s="514" t="str">
        <f>IF(ISERROR(VLOOKUP(C409,'[1]Cap Financiera y Organizacional'!$A$12:$X$62743,2,0)),"",VLOOKUP(C409,'[1]Cap Financiera y Organizacional'!$A$12:$X$3603,2,0))</f>
        <v/>
      </c>
      <c r="E409" s="497" t="str">
        <f>IF(OR(C409="",D409=""),"",IF(ISERROR(VLOOKUP(D409,'[1]Cap Financiera y Organizacional'!$B$13:$X$62743,3,0)),"",VLOOKUP(D409,'[1]Cap Financiera y Organizacional'!$B$13:$X$62743,3,0)))</f>
        <v/>
      </c>
      <c r="F409" s="497" t="str">
        <f>IF(OR(C409="",D409=""),"",IF(ISERROR(VLOOKUP(D409,'[1]Cap Financiera y Organizacional'!$B$13:$X$62743,5,0)),"",VLOOKUP(D409,'[1]Cap Financiera y Organizacional'!$B$13:$X$62743,5,0)))</f>
        <v/>
      </c>
      <c r="G409" s="520" t="str">
        <f t="shared" si="35"/>
        <v/>
      </c>
      <c r="H409" s="498" t="str">
        <f>IF(OR(D409="",E409="",F409=""),"",IF(AND(G409&gt;0,G409&lt;=CapFinanciera1),[1]Puntajes!$D$12,IF(AND(G409&gt;CapFinanciera1,G409&lt;=CapFinanciera2),[1]Puntajes!$D$13,IF(AND(G409&gt;CapFinanciera2,G409&lt;=CapFinanciera3),[1]Puntajes!$D$14,IF(AND(G409&gt;CapFinanciera3,G409&lt;=CapFinanciera4),[1]Puntajes!$D$15,IF(G409&gt;CapFinanciera4,[1]Puntajes!$D$16,0))))))</f>
        <v/>
      </c>
    </row>
    <row r="410" spans="3:8" ht="13.8">
      <c r="C410" s="558"/>
      <c r="D410" s="514" t="str">
        <f>IF(ISERROR(VLOOKUP(C410,'[1]Cap Financiera y Organizacional'!$A$12:$X$62743,2,0)),"",VLOOKUP(C410,'[1]Cap Financiera y Organizacional'!$A$12:$X$3603,2,0))</f>
        <v/>
      </c>
      <c r="E410" s="497" t="str">
        <f>IF(OR(C410="",D410=""),"",IF(ISERROR(VLOOKUP(D410,'[1]Cap Financiera y Organizacional'!$B$13:$X$62743,3,0)),"",VLOOKUP(D410,'[1]Cap Financiera y Organizacional'!$B$13:$X$62743,3,0)))</f>
        <v/>
      </c>
      <c r="F410" s="497" t="str">
        <f>IF(OR(C410="",D410=""),"",IF(ISERROR(VLOOKUP(D410,'[1]Cap Financiera y Organizacional'!$B$13:$X$62743,5,0)),"",VLOOKUP(D410,'[1]Cap Financiera y Organizacional'!$B$13:$X$62743,5,0)))</f>
        <v/>
      </c>
      <c r="G410" s="520" t="str">
        <f t="shared" si="35"/>
        <v/>
      </c>
      <c r="H410" s="498" t="str">
        <f>IF(OR(D410="",E410="",F410=""),"",IF(AND(G410&gt;0,G410&lt;=CapFinanciera1),[1]Puntajes!$D$12,IF(AND(G410&gt;CapFinanciera1,G410&lt;=CapFinanciera2),[1]Puntajes!$D$13,IF(AND(G410&gt;CapFinanciera2,G410&lt;=CapFinanciera3),[1]Puntajes!$D$14,IF(AND(G410&gt;CapFinanciera3,G410&lt;=CapFinanciera4),[1]Puntajes!$D$15,IF(G410&gt;CapFinanciera4,[1]Puntajes!$D$16,0))))))</f>
        <v/>
      </c>
    </row>
    <row r="411" spans="3:8" ht="13.8">
      <c r="C411" s="558"/>
      <c r="D411" s="514" t="str">
        <f>IF(ISERROR(VLOOKUP(C411,'[1]Cap Financiera y Organizacional'!$A$12:$X$62743,2,0)),"",VLOOKUP(C411,'[1]Cap Financiera y Organizacional'!$A$12:$X$3603,2,0))</f>
        <v/>
      </c>
      <c r="E411" s="497" t="str">
        <f>IF(OR(C411="",D411=""),"",IF(ISERROR(VLOOKUP(D411,'[1]Cap Financiera y Organizacional'!$B$13:$X$62743,3,0)),"",VLOOKUP(D411,'[1]Cap Financiera y Organizacional'!$B$13:$X$62743,3,0)))</f>
        <v/>
      </c>
      <c r="F411" s="497" t="str">
        <f>IF(OR(C411="",D411=""),"",IF(ISERROR(VLOOKUP(D411,'[1]Cap Financiera y Organizacional'!$B$13:$X$62743,5,0)),"",VLOOKUP(D411,'[1]Cap Financiera y Organizacional'!$B$13:$X$62743,5,0)))</f>
        <v/>
      </c>
      <c r="G411" s="520" t="str">
        <f t="shared" si="35"/>
        <v/>
      </c>
      <c r="H411" s="498" t="str">
        <f>IF(OR(D411="",E411="",F411=""),"",IF(AND(G411&gt;0,G411&lt;=CapFinanciera1),[1]Puntajes!$D$12,IF(AND(G411&gt;CapFinanciera1,G411&lt;=CapFinanciera2),[1]Puntajes!$D$13,IF(AND(G411&gt;CapFinanciera2,G411&lt;=CapFinanciera3),[1]Puntajes!$D$14,IF(AND(G411&gt;CapFinanciera3,G411&lt;=CapFinanciera4),[1]Puntajes!$D$15,IF(G411&gt;CapFinanciera4,[1]Puntajes!$D$16,0))))))</f>
        <v/>
      </c>
    </row>
    <row r="412" spans="3:8" ht="13.8">
      <c r="C412" s="558"/>
      <c r="D412" s="514" t="str">
        <f>IF(ISERROR(VLOOKUP(C412,'[1]Cap Financiera y Organizacional'!$A$12:$X$62743,2,0)),"",VLOOKUP(C412,'[1]Cap Financiera y Organizacional'!$A$12:$X$3603,2,0))</f>
        <v/>
      </c>
      <c r="E412" s="497" t="str">
        <f>IF(OR(C412="",D412=""),"",IF(ISERROR(VLOOKUP(D412,'[1]Cap Financiera y Organizacional'!$B$13:$X$62743,3,0)),"",VLOOKUP(D412,'[1]Cap Financiera y Organizacional'!$B$13:$X$62743,3,0)))</f>
        <v/>
      </c>
      <c r="F412" s="497" t="str">
        <f>IF(OR(C412="",D412=""),"",IF(ISERROR(VLOOKUP(D412,'[1]Cap Financiera y Organizacional'!$B$13:$X$62743,5,0)),"",VLOOKUP(D412,'[1]Cap Financiera y Organizacional'!$B$13:$X$62743,5,0)))</f>
        <v/>
      </c>
      <c r="G412" s="520" t="str">
        <f t="shared" si="35"/>
        <v/>
      </c>
      <c r="H412" s="498" t="str">
        <f>IF(OR(D412="",E412="",F412=""),"",IF(AND(G412&gt;0,G412&lt;=CapFinanciera1),[1]Puntajes!$D$12,IF(AND(G412&gt;CapFinanciera1,G412&lt;=CapFinanciera2),[1]Puntajes!$D$13,IF(AND(G412&gt;CapFinanciera2,G412&lt;=CapFinanciera3),[1]Puntajes!$D$14,IF(AND(G412&gt;CapFinanciera3,G412&lt;=CapFinanciera4),[1]Puntajes!$D$15,IF(G412&gt;CapFinanciera4,[1]Puntajes!$D$16,0))))))</f>
        <v/>
      </c>
    </row>
    <row r="413" spans="3:8" ht="13.8">
      <c r="C413" s="558"/>
      <c r="D413" s="514" t="str">
        <f>IF(ISERROR(VLOOKUP(C413,'[1]Cap Financiera y Organizacional'!$A$12:$X$62743,2,0)),"",VLOOKUP(C413,'[1]Cap Financiera y Organizacional'!$A$12:$X$3603,2,0))</f>
        <v/>
      </c>
      <c r="E413" s="497" t="str">
        <f>IF(OR(C413="",D413=""),"",IF(ISERROR(VLOOKUP(D413,'[1]Cap Financiera y Organizacional'!$B$13:$X$62743,3,0)),"",VLOOKUP(D413,'[1]Cap Financiera y Organizacional'!$B$13:$X$62743,3,0)))</f>
        <v/>
      </c>
      <c r="F413" s="497" t="str">
        <f>IF(OR(C413="",D413=""),"",IF(ISERROR(VLOOKUP(D413,'[1]Cap Financiera y Organizacional'!$B$13:$X$62743,5,0)),"",VLOOKUP(D413,'[1]Cap Financiera y Organizacional'!$B$13:$X$62743,5,0)))</f>
        <v/>
      </c>
      <c r="G413" s="520" t="str">
        <f t="shared" si="35"/>
        <v/>
      </c>
      <c r="H413" s="498" t="str">
        <f>IF(OR(D413="",E413="",F413=""),"",IF(AND(G413&gt;0,G413&lt;=CapFinanciera1),[1]Puntajes!$D$12,IF(AND(G413&gt;CapFinanciera1,G413&lt;=CapFinanciera2),[1]Puntajes!$D$13,IF(AND(G413&gt;CapFinanciera2,G413&lt;=CapFinanciera3),[1]Puntajes!$D$14,IF(AND(G413&gt;CapFinanciera3,G413&lt;=CapFinanciera4),[1]Puntajes!$D$15,IF(G413&gt;CapFinanciera4,[1]Puntajes!$D$16,0))))))</f>
        <v/>
      </c>
    </row>
    <row r="414" spans="3:8" ht="13.8">
      <c r="C414" s="558"/>
      <c r="D414" s="514" t="str">
        <f>IF(ISERROR(VLOOKUP(C414,'[1]Cap Financiera y Organizacional'!$A$12:$X$62743,2,0)),"",VLOOKUP(C414,'[1]Cap Financiera y Organizacional'!$A$12:$X$3603,2,0))</f>
        <v/>
      </c>
      <c r="E414" s="497" t="str">
        <f>IF(OR(C414="",D414=""),"",IF(ISERROR(VLOOKUP(D414,'[1]Cap Financiera y Organizacional'!$B$13:$X$62743,3,0)),"",VLOOKUP(D414,'[1]Cap Financiera y Organizacional'!$B$13:$X$62743,3,0)))</f>
        <v/>
      </c>
      <c r="F414" s="497" t="str">
        <f>IF(OR(C414="",D414=""),"",IF(ISERROR(VLOOKUP(D414,'[1]Cap Financiera y Organizacional'!$B$13:$X$62743,5,0)),"",VLOOKUP(D414,'[1]Cap Financiera y Organizacional'!$B$13:$X$62743,5,0)))</f>
        <v/>
      </c>
      <c r="G414" s="520" t="str">
        <f t="shared" si="35"/>
        <v/>
      </c>
      <c r="H414" s="498" t="str">
        <f>IF(OR(D414="",E414="",F414=""),"",IF(AND(G414&gt;0,G414&lt;=CapFinanciera1),[1]Puntajes!$D$12,IF(AND(G414&gt;CapFinanciera1,G414&lt;=CapFinanciera2),[1]Puntajes!$D$13,IF(AND(G414&gt;CapFinanciera2,G414&lt;=CapFinanciera3),[1]Puntajes!$D$14,IF(AND(G414&gt;CapFinanciera3,G414&lt;=CapFinanciera4),[1]Puntajes!$D$15,IF(G414&gt;CapFinanciera4,[1]Puntajes!$D$16,0))))))</f>
        <v/>
      </c>
    </row>
    <row r="415" spans="3:8" ht="14.4" thickBot="1">
      <c r="C415" s="560"/>
      <c r="D415" s="561" t="str">
        <f>IF(ISERROR(VLOOKUP(C415,'[1]Cap Financiera y Organizacional'!$A$12:$X$62743,2,0)),"",VLOOKUP(C415,'[1]Cap Financiera y Organizacional'!$A$12:$X$3603,2,0))</f>
        <v/>
      </c>
      <c r="E415" s="501" t="str">
        <f>IF(OR(C415="",D415=""),"",IF(ISERROR(VLOOKUP(D415,'[1]Cap Financiera y Organizacional'!$B$13:$X$62743,3,0)),"",VLOOKUP(D415,'[1]Cap Financiera y Organizacional'!$B$13:$X$62743,3,0)))</f>
        <v/>
      </c>
      <c r="F415" s="501" t="str">
        <f>IF(OR(C415="",D415=""),"",IF(ISERROR(VLOOKUP(D415,'[1]Cap Financiera y Organizacional'!$B$13:$X$62743,5,0)),"",VLOOKUP(D415,'[1]Cap Financiera y Organizacional'!$B$13:$X$62743,5,0)))</f>
        <v/>
      </c>
      <c r="G415" s="524" t="str">
        <f t="shared" si="35"/>
        <v/>
      </c>
      <c r="H415" s="502" t="str">
        <f>IF(OR(D415="",E415="",F415=""),"",IF(AND(G415&gt;0,G415&lt;=CapFinanciera1),[1]Puntajes!$D$12,IF(AND(G415&gt;CapFinanciera1,G415&lt;=CapFinanciera2),[1]Puntajes!$D$13,IF(AND(G415&gt;CapFinanciera2,G415&lt;=CapFinanciera3),[1]Puntajes!$D$14,IF(AND(G415&gt;CapFinanciera3,G415&lt;=CapFinanciera4),[1]Puntajes!$D$15,IF(G415&gt;CapFinanciera4,[1]Puntajes!$D$16,0))))))</f>
        <v/>
      </c>
    </row>
    <row r="416" spans="3:8" ht="13.8">
      <c r="C416" s="562"/>
      <c r="D416" s="484" t="str">
        <f>IF(ISERROR(VLOOKUP(C416,'[1]Cap Financiera y Organizacional'!$A$12:$X$62743,2,0)),"",VLOOKUP(C416,'[1]Cap Financiera y Organizacional'!$A$12:$X$3603,2,0))</f>
        <v/>
      </c>
      <c r="E416" s="563"/>
      <c r="F416" s="497"/>
      <c r="G416" s="520"/>
      <c r="H416" s="498"/>
    </row>
    <row r="417" spans="3:8" ht="13.8">
      <c r="C417" s="558"/>
      <c r="D417" s="514" t="str">
        <f>IF(ISERROR(VLOOKUP(C417,'[1]Cap Financiera y Organizacional'!$A$12:$X$62743,2,0)),"",VLOOKUP(C417,'[1]Cap Financiera y Organizacional'!$A$12:$X$3603,2,0))</f>
        <v/>
      </c>
      <c r="E417" s="559" t="str">
        <f>IF(OR(C417="",D417=""),"",IF(ISERROR(VLOOKUP(D417,'[1]Cap Financiera y Organizacional'!$B$13:$X$62743,3,0)),"",VLOOKUP(D417,'[1]Cap Financiera y Organizacional'!$B$13:$X$62743,3,0)))</f>
        <v/>
      </c>
      <c r="F417" s="497" t="str">
        <f>IF(OR(C417="",D417=""),"",IF(ISERROR(VLOOKUP(D417,'[1]Cap Financiera y Organizacional'!$B$13:$X$62743,5,0)),"",VLOOKUP(D417,'[1]Cap Financiera y Organizacional'!$B$13:$X$62743,5,0)))</f>
        <v/>
      </c>
      <c r="G417" s="520" t="str">
        <f t="shared" ref="G417:G426" si="36">IF(OR(D417="",E417="",F417=""),"",IF(OR(E417=0,F417=0),0,E417/F417))</f>
        <v/>
      </c>
      <c r="H417" s="498" t="str">
        <f>IF(OR(D417="",E417="",F417=""),"",IF(AND(G417&gt;0,G417&lt;=CapFinanciera1),[1]Puntajes!$D$12,IF(AND(G417&gt;CapFinanciera1,G417&lt;=CapFinanciera2),[1]Puntajes!$D$13,IF(AND(G417&gt;CapFinanciera2,G417&lt;=CapFinanciera3),[1]Puntajes!$D$14,IF(AND(G417&gt;CapFinanciera3,G417&lt;=CapFinanciera4),[1]Puntajes!$D$15,IF(G417&gt;CapFinanciera4,[1]Puntajes!$D$16,0))))))</f>
        <v/>
      </c>
    </row>
    <row r="418" spans="3:8" ht="13.8">
      <c r="C418" s="558"/>
      <c r="D418" s="514" t="str">
        <f>IF(ISERROR(VLOOKUP(C418,'[1]Cap Financiera y Organizacional'!$A$12:$X$62743,2,0)),"",VLOOKUP(C418,'[1]Cap Financiera y Organizacional'!$A$12:$X$3603,2,0))</f>
        <v/>
      </c>
      <c r="E418" s="559" t="str">
        <f>IF(OR(C418="",D418=""),"",IF(ISERROR(VLOOKUP(D418,'[1]Cap Financiera y Organizacional'!$B$13:$X$62743,3,0)),"",VLOOKUP(D418,'[1]Cap Financiera y Organizacional'!$B$13:$X$62743,3,0)))</f>
        <v/>
      </c>
      <c r="F418" s="497" t="str">
        <f>IF(OR(C418="",D418=""),"",IF(ISERROR(VLOOKUP(D418,'[1]Cap Financiera y Organizacional'!$B$13:$X$62743,5,0)),"",VLOOKUP(D418,'[1]Cap Financiera y Organizacional'!$B$13:$X$62743,5,0)))</f>
        <v/>
      </c>
      <c r="G418" s="520" t="str">
        <f t="shared" si="36"/>
        <v/>
      </c>
      <c r="H418" s="498" t="str">
        <f>IF(OR(D418="",E418="",F418=""),"",IF(AND(G418&gt;0,G418&lt;=CapFinanciera1),[1]Puntajes!$D$12,IF(AND(G418&gt;CapFinanciera1,G418&lt;=CapFinanciera2),[1]Puntajes!$D$13,IF(AND(G418&gt;CapFinanciera2,G418&lt;=CapFinanciera3),[1]Puntajes!$D$14,IF(AND(G418&gt;CapFinanciera3,G418&lt;=CapFinanciera4),[1]Puntajes!$D$15,IF(G418&gt;CapFinanciera4,[1]Puntajes!$D$16,0))))))</f>
        <v/>
      </c>
    </row>
    <row r="419" spans="3:8" ht="13.8">
      <c r="C419" s="558"/>
      <c r="D419" s="514" t="str">
        <f>IF(ISERROR(VLOOKUP(C419,'[1]Cap Financiera y Organizacional'!$A$12:$X$62743,2,0)),"",VLOOKUP(C419,'[1]Cap Financiera y Organizacional'!$A$12:$X$3603,2,0))</f>
        <v/>
      </c>
      <c r="E419" s="559" t="str">
        <f>IF(OR(C419="",D419=""),"",IF(ISERROR(VLOOKUP(D419,'[1]Cap Financiera y Organizacional'!$B$13:$X$62743,3,0)),"",VLOOKUP(D419,'[1]Cap Financiera y Organizacional'!$B$13:$X$62743,3,0)))</f>
        <v/>
      </c>
      <c r="F419" s="497" t="str">
        <f>IF(OR(C419="",D419=""),"",IF(ISERROR(VLOOKUP(D419,'[1]Cap Financiera y Organizacional'!$B$13:$X$62743,5,0)),"",VLOOKUP(D419,'[1]Cap Financiera y Organizacional'!$B$13:$X$62743,5,0)))</f>
        <v/>
      </c>
      <c r="G419" s="520" t="str">
        <f t="shared" si="36"/>
        <v/>
      </c>
      <c r="H419" s="498" t="str">
        <f>IF(OR(D419="",E419="",F419=""),"",IF(AND(G419&gt;0,G419&lt;=CapFinanciera1),[1]Puntajes!$D$12,IF(AND(G419&gt;CapFinanciera1,G419&lt;=CapFinanciera2),[1]Puntajes!$D$13,IF(AND(G419&gt;CapFinanciera2,G419&lt;=CapFinanciera3),[1]Puntajes!$D$14,IF(AND(G419&gt;CapFinanciera3,G419&lt;=CapFinanciera4),[1]Puntajes!$D$15,IF(G419&gt;CapFinanciera4,[1]Puntajes!$D$16,0))))))</f>
        <v/>
      </c>
    </row>
    <row r="420" spans="3:8" ht="13.8">
      <c r="C420" s="558"/>
      <c r="D420" s="514" t="str">
        <f>IF(ISERROR(VLOOKUP(C420,'[1]Cap Financiera y Organizacional'!$A$12:$X$62743,2,0)),"",VLOOKUP(C420,'[1]Cap Financiera y Organizacional'!$A$12:$X$3603,2,0))</f>
        <v/>
      </c>
      <c r="E420" s="497" t="str">
        <f>IF(OR(C420="",D420=""),"",IF(ISERROR(VLOOKUP(D420,'[1]Cap Financiera y Organizacional'!$B$13:$X$62743,3,0)),"",VLOOKUP(D420,'[1]Cap Financiera y Organizacional'!$B$13:$X$62743,3,0)))</f>
        <v/>
      </c>
      <c r="F420" s="497" t="str">
        <f>IF(OR(C420="",D420=""),"",IF(ISERROR(VLOOKUP(D420,'[1]Cap Financiera y Organizacional'!$B$13:$X$62743,5,0)),"",VLOOKUP(D420,'[1]Cap Financiera y Organizacional'!$B$13:$X$62743,5,0)))</f>
        <v/>
      </c>
      <c r="G420" s="520" t="str">
        <f t="shared" si="36"/>
        <v/>
      </c>
      <c r="H420" s="498" t="str">
        <f>IF(OR(D420="",E420="",F420=""),"",IF(AND(G420&gt;0,G420&lt;=CapFinanciera1),[1]Puntajes!$D$12,IF(AND(G420&gt;CapFinanciera1,G420&lt;=CapFinanciera2),[1]Puntajes!$D$13,IF(AND(G420&gt;CapFinanciera2,G420&lt;=CapFinanciera3),[1]Puntajes!$D$14,IF(AND(G420&gt;CapFinanciera3,G420&lt;=CapFinanciera4),[1]Puntajes!$D$15,IF(G420&gt;CapFinanciera4,[1]Puntajes!$D$16,0))))))</f>
        <v/>
      </c>
    </row>
    <row r="421" spans="3:8" ht="13.8">
      <c r="C421" s="558"/>
      <c r="D421" s="514" t="str">
        <f>IF(ISERROR(VLOOKUP(C421,'[1]Cap Financiera y Organizacional'!$A$12:$X$62743,2,0)),"",VLOOKUP(C421,'[1]Cap Financiera y Organizacional'!$A$12:$X$3603,2,0))</f>
        <v/>
      </c>
      <c r="E421" s="497" t="str">
        <f>IF(OR(C421="",D421=""),"",IF(ISERROR(VLOOKUP(D421,'[1]Cap Financiera y Organizacional'!$B$13:$X$62743,3,0)),"",VLOOKUP(D421,'[1]Cap Financiera y Organizacional'!$B$13:$X$62743,3,0)))</f>
        <v/>
      </c>
      <c r="F421" s="497" t="str">
        <f>IF(OR(C421="",D421=""),"",IF(ISERROR(VLOOKUP(D421,'[1]Cap Financiera y Organizacional'!$B$13:$X$62743,5,0)),"",VLOOKUP(D421,'[1]Cap Financiera y Organizacional'!$B$13:$X$62743,5,0)))</f>
        <v/>
      </c>
      <c r="G421" s="520" t="str">
        <f t="shared" si="36"/>
        <v/>
      </c>
      <c r="H421" s="498" t="str">
        <f>IF(OR(D421="",E421="",F421=""),"",IF(AND(G421&gt;0,G421&lt;=CapFinanciera1),[1]Puntajes!$D$12,IF(AND(G421&gt;CapFinanciera1,G421&lt;=CapFinanciera2),[1]Puntajes!$D$13,IF(AND(G421&gt;CapFinanciera2,G421&lt;=CapFinanciera3),[1]Puntajes!$D$14,IF(AND(G421&gt;CapFinanciera3,G421&lt;=CapFinanciera4),[1]Puntajes!$D$15,IF(G421&gt;CapFinanciera4,[1]Puntajes!$D$16,0))))))</f>
        <v/>
      </c>
    </row>
    <row r="422" spans="3:8" ht="13.8">
      <c r="C422" s="558"/>
      <c r="D422" s="514" t="str">
        <f>IF(ISERROR(VLOOKUP(C422,'[1]Cap Financiera y Organizacional'!$A$12:$X$62743,2,0)),"",VLOOKUP(C422,'[1]Cap Financiera y Organizacional'!$A$12:$X$3603,2,0))</f>
        <v/>
      </c>
      <c r="E422" s="497" t="str">
        <f>IF(OR(C422="",D422=""),"",IF(ISERROR(VLOOKUP(D422,'[1]Cap Financiera y Organizacional'!$B$13:$X$62743,3,0)),"",VLOOKUP(D422,'[1]Cap Financiera y Organizacional'!$B$13:$X$62743,3,0)))</f>
        <v/>
      </c>
      <c r="F422" s="497" t="str">
        <f>IF(OR(C422="",D422=""),"",IF(ISERROR(VLOOKUP(D422,'[1]Cap Financiera y Organizacional'!$B$13:$X$62743,5,0)),"",VLOOKUP(D422,'[1]Cap Financiera y Organizacional'!$B$13:$X$62743,5,0)))</f>
        <v/>
      </c>
      <c r="G422" s="520" t="str">
        <f t="shared" si="36"/>
        <v/>
      </c>
      <c r="H422" s="498" t="str">
        <f>IF(OR(D422="",E422="",F422=""),"",IF(AND(G422&gt;0,G422&lt;=CapFinanciera1),[1]Puntajes!$D$12,IF(AND(G422&gt;CapFinanciera1,G422&lt;=CapFinanciera2),[1]Puntajes!$D$13,IF(AND(G422&gt;CapFinanciera2,G422&lt;=CapFinanciera3),[1]Puntajes!$D$14,IF(AND(G422&gt;CapFinanciera3,G422&lt;=CapFinanciera4),[1]Puntajes!$D$15,IF(G422&gt;CapFinanciera4,[1]Puntajes!$D$16,0))))))</f>
        <v/>
      </c>
    </row>
    <row r="423" spans="3:8" ht="13.8">
      <c r="C423" s="558"/>
      <c r="D423" s="514" t="str">
        <f>IF(ISERROR(VLOOKUP(C423,'[1]Cap Financiera y Organizacional'!$A$12:$X$62743,2,0)),"",VLOOKUP(C423,'[1]Cap Financiera y Organizacional'!$A$12:$X$3603,2,0))</f>
        <v/>
      </c>
      <c r="E423" s="497" t="str">
        <f>IF(OR(C423="",D423=""),"",IF(ISERROR(VLOOKUP(D423,'[1]Cap Financiera y Organizacional'!$B$13:$X$62743,3,0)),"",VLOOKUP(D423,'[1]Cap Financiera y Organizacional'!$B$13:$X$62743,3,0)))</f>
        <v/>
      </c>
      <c r="F423" s="497" t="str">
        <f>IF(OR(C423="",D423=""),"",IF(ISERROR(VLOOKUP(D423,'[1]Cap Financiera y Organizacional'!$B$13:$X$62743,5,0)),"",VLOOKUP(D423,'[1]Cap Financiera y Organizacional'!$B$13:$X$62743,5,0)))</f>
        <v/>
      </c>
      <c r="G423" s="520" t="str">
        <f t="shared" si="36"/>
        <v/>
      </c>
      <c r="H423" s="498" t="str">
        <f>IF(OR(D423="",E423="",F423=""),"",IF(AND(G423&gt;0,G423&lt;=CapFinanciera1),[1]Puntajes!$D$12,IF(AND(G423&gt;CapFinanciera1,G423&lt;=CapFinanciera2),[1]Puntajes!$D$13,IF(AND(G423&gt;CapFinanciera2,G423&lt;=CapFinanciera3),[1]Puntajes!$D$14,IF(AND(G423&gt;CapFinanciera3,G423&lt;=CapFinanciera4),[1]Puntajes!$D$15,IF(G423&gt;CapFinanciera4,[1]Puntajes!$D$16,0))))))</f>
        <v/>
      </c>
    </row>
    <row r="424" spans="3:8" ht="13.8">
      <c r="C424" s="558"/>
      <c r="D424" s="514" t="str">
        <f>IF(ISERROR(VLOOKUP(C424,'[1]Cap Financiera y Organizacional'!$A$12:$X$62743,2,0)),"",VLOOKUP(C424,'[1]Cap Financiera y Organizacional'!$A$12:$X$3603,2,0))</f>
        <v/>
      </c>
      <c r="E424" s="497" t="str">
        <f>IF(OR(C424="",D424=""),"",IF(ISERROR(VLOOKUP(D424,'[1]Cap Financiera y Organizacional'!$B$13:$X$62743,3,0)),"",VLOOKUP(D424,'[1]Cap Financiera y Organizacional'!$B$13:$X$62743,3,0)))</f>
        <v/>
      </c>
      <c r="F424" s="497" t="str">
        <f>IF(OR(C424="",D424=""),"",IF(ISERROR(VLOOKUP(D424,'[1]Cap Financiera y Organizacional'!$B$13:$X$62743,5,0)),"",VLOOKUP(D424,'[1]Cap Financiera y Organizacional'!$B$13:$X$62743,5,0)))</f>
        <v/>
      </c>
      <c r="G424" s="520" t="str">
        <f t="shared" si="36"/>
        <v/>
      </c>
      <c r="H424" s="498" t="str">
        <f>IF(OR(D424="",E424="",F424=""),"",IF(AND(G424&gt;0,G424&lt;=CapFinanciera1),[1]Puntajes!$D$12,IF(AND(G424&gt;CapFinanciera1,G424&lt;=CapFinanciera2),[1]Puntajes!$D$13,IF(AND(G424&gt;CapFinanciera2,G424&lt;=CapFinanciera3),[1]Puntajes!$D$14,IF(AND(G424&gt;CapFinanciera3,G424&lt;=CapFinanciera4),[1]Puntajes!$D$15,IF(G424&gt;CapFinanciera4,[1]Puntajes!$D$16,0))))))</f>
        <v/>
      </c>
    </row>
    <row r="425" spans="3:8" ht="13.8">
      <c r="C425" s="558"/>
      <c r="D425" s="514" t="str">
        <f>IF(ISERROR(VLOOKUP(C425,'[1]Cap Financiera y Organizacional'!$A$12:$X$62743,2,0)),"",VLOOKUP(C425,'[1]Cap Financiera y Organizacional'!$A$12:$X$3603,2,0))</f>
        <v/>
      </c>
      <c r="E425" s="497" t="str">
        <f>IF(OR(C425="",D425=""),"",IF(ISERROR(VLOOKUP(D425,'[1]Cap Financiera y Organizacional'!$B$13:$X$62743,3,0)),"",VLOOKUP(D425,'[1]Cap Financiera y Organizacional'!$B$13:$X$62743,3,0)))</f>
        <v/>
      </c>
      <c r="F425" s="497" t="str">
        <f>IF(OR(C425="",D425=""),"",IF(ISERROR(VLOOKUP(D425,'[1]Cap Financiera y Organizacional'!$B$13:$X$62743,5,0)),"",VLOOKUP(D425,'[1]Cap Financiera y Organizacional'!$B$13:$X$62743,5,0)))</f>
        <v/>
      </c>
      <c r="G425" s="520" t="str">
        <f t="shared" si="36"/>
        <v/>
      </c>
      <c r="H425" s="498" t="str">
        <f>IF(OR(D425="",E425="",F425=""),"",IF(AND(G425&gt;0,G425&lt;=CapFinanciera1),[1]Puntajes!$D$12,IF(AND(G425&gt;CapFinanciera1,G425&lt;=CapFinanciera2),[1]Puntajes!$D$13,IF(AND(G425&gt;CapFinanciera2,G425&lt;=CapFinanciera3),[1]Puntajes!$D$14,IF(AND(G425&gt;CapFinanciera3,G425&lt;=CapFinanciera4),[1]Puntajes!$D$15,IF(G425&gt;CapFinanciera4,[1]Puntajes!$D$16,0))))))</f>
        <v/>
      </c>
    </row>
    <row r="426" spans="3:8" ht="14.4" thickBot="1">
      <c r="C426" s="560"/>
      <c r="D426" s="561" t="str">
        <f>IF(ISERROR(VLOOKUP(C426,'[1]Cap Financiera y Organizacional'!$A$12:$X$62743,2,0)),"",VLOOKUP(C426,'[1]Cap Financiera y Organizacional'!$A$12:$X$3603,2,0))</f>
        <v/>
      </c>
      <c r="E426" s="501" t="str">
        <f>IF(OR(C426="",D426=""),"",IF(ISERROR(VLOOKUP(D426,'[1]Cap Financiera y Organizacional'!$B$13:$X$62743,3,0)),"",VLOOKUP(D426,'[1]Cap Financiera y Organizacional'!$B$13:$X$62743,3,0)))</f>
        <v/>
      </c>
      <c r="F426" s="501" t="str">
        <f>IF(OR(C426="",D426=""),"",IF(ISERROR(VLOOKUP(D426,'[1]Cap Financiera y Organizacional'!$B$13:$X$62743,5,0)),"",VLOOKUP(D426,'[1]Cap Financiera y Organizacional'!$B$13:$X$62743,5,0)))</f>
        <v/>
      </c>
      <c r="G426" s="524" t="str">
        <f t="shared" si="36"/>
        <v/>
      </c>
      <c r="H426" s="502" t="str">
        <f>IF(OR(D426="",E426="",F426=""),"",IF(AND(G426&gt;0,G426&lt;=CapFinanciera1),[1]Puntajes!$D$12,IF(AND(G426&gt;CapFinanciera1,G426&lt;=CapFinanciera2),[1]Puntajes!$D$13,IF(AND(G426&gt;CapFinanciera2,G426&lt;=CapFinanciera3),[1]Puntajes!$D$14,IF(AND(G426&gt;CapFinanciera3,G426&lt;=CapFinanciera4),[1]Puntajes!$D$15,IF(G426&gt;CapFinanciera4,[1]Puntajes!$D$16,0))))))</f>
        <v/>
      </c>
    </row>
    <row r="427" spans="3:8" ht="13.8">
      <c r="C427" s="562"/>
      <c r="D427" s="484" t="str">
        <f>IF(ISERROR(VLOOKUP(C427,'[1]Cap Financiera y Organizacional'!$A$12:$X$62743,2,0)),"",VLOOKUP(C427,'[1]Cap Financiera y Organizacional'!$A$12:$X$3603,2,0))</f>
        <v/>
      </c>
      <c r="E427" s="563"/>
      <c r="F427" s="497"/>
      <c r="G427" s="520"/>
      <c r="H427" s="498"/>
    </row>
    <row r="428" spans="3:8" ht="13.8">
      <c r="C428" s="558"/>
      <c r="D428" s="514" t="str">
        <f>IF(ISERROR(VLOOKUP(C428,'[1]Cap Financiera y Organizacional'!$A$12:$X$62743,2,0)),"",VLOOKUP(C428,'[1]Cap Financiera y Organizacional'!$A$12:$X$3603,2,0))</f>
        <v/>
      </c>
      <c r="E428" s="559" t="str">
        <f>IF(OR(C428="",D428=""),"",IF(ISERROR(VLOOKUP(D428,'[1]Cap Financiera y Organizacional'!$B$13:$X$62743,3,0)),"",VLOOKUP(D428,'[1]Cap Financiera y Organizacional'!$B$13:$X$62743,3,0)))</f>
        <v/>
      </c>
      <c r="F428" s="497" t="str">
        <f>IF(OR(C428="",D428=""),"",IF(ISERROR(VLOOKUP(D428,'[1]Cap Financiera y Organizacional'!$B$13:$X$62743,5,0)),"",VLOOKUP(D428,'[1]Cap Financiera y Organizacional'!$B$13:$X$62743,5,0)))</f>
        <v/>
      </c>
      <c r="G428" s="520" t="str">
        <f t="shared" ref="G428:G437" si="37">IF(OR(D428="",E428="",F428=""),"",IF(OR(E428=0,F428=0),0,E428/F428))</f>
        <v/>
      </c>
      <c r="H428" s="498" t="str">
        <f>IF(OR(D428="",E428="",F428=""),"",IF(AND(G428&gt;0,G428&lt;=CapFinanciera1),[1]Puntajes!$D$12,IF(AND(G428&gt;CapFinanciera1,G428&lt;=CapFinanciera2),[1]Puntajes!$D$13,IF(AND(G428&gt;CapFinanciera2,G428&lt;=CapFinanciera3),[1]Puntajes!$D$14,IF(AND(G428&gt;CapFinanciera3,G428&lt;=CapFinanciera4),[1]Puntajes!$D$15,IF(G428&gt;CapFinanciera4,[1]Puntajes!$D$16,0))))))</f>
        <v/>
      </c>
    </row>
    <row r="429" spans="3:8" ht="13.8">
      <c r="C429" s="558"/>
      <c r="D429" s="514" t="str">
        <f>IF(ISERROR(VLOOKUP(C429,'[1]Cap Financiera y Organizacional'!$A$12:$X$62743,2,0)),"",VLOOKUP(C429,'[1]Cap Financiera y Organizacional'!$A$12:$X$3603,2,0))</f>
        <v/>
      </c>
      <c r="E429" s="559" t="str">
        <f>IF(OR(C429="",D429=""),"",IF(ISERROR(VLOOKUP(D429,'[1]Cap Financiera y Organizacional'!$B$13:$X$62743,3,0)),"",VLOOKUP(D429,'[1]Cap Financiera y Organizacional'!$B$13:$X$62743,3,0)))</f>
        <v/>
      </c>
      <c r="F429" s="497" t="str">
        <f>IF(OR(C429="",D429=""),"",IF(ISERROR(VLOOKUP(D429,'[1]Cap Financiera y Organizacional'!$B$13:$X$62743,5,0)),"",VLOOKUP(D429,'[1]Cap Financiera y Organizacional'!$B$13:$X$62743,5,0)))</f>
        <v/>
      </c>
      <c r="G429" s="520" t="str">
        <f t="shared" si="37"/>
        <v/>
      </c>
      <c r="H429" s="498" t="str">
        <f>IF(OR(D429="",E429="",F429=""),"",IF(AND(G429&gt;0,G429&lt;=CapFinanciera1),[1]Puntajes!$D$12,IF(AND(G429&gt;CapFinanciera1,G429&lt;=CapFinanciera2),[1]Puntajes!$D$13,IF(AND(G429&gt;CapFinanciera2,G429&lt;=CapFinanciera3),[1]Puntajes!$D$14,IF(AND(G429&gt;CapFinanciera3,G429&lt;=CapFinanciera4),[1]Puntajes!$D$15,IF(G429&gt;CapFinanciera4,[1]Puntajes!$D$16,0))))))</f>
        <v/>
      </c>
    </row>
    <row r="430" spans="3:8" ht="13.8">
      <c r="C430" s="558"/>
      <c r="D430" s="514" t="str">
        <f>IF(ISERROR(VLOOKUP(C430,'[1]Cap Financiera y Organizacional'!$A$12:$X$62743,2,0)),"",VLOOKUP(C430,'[1]Cap Financiera y Organizacional'!$A$12:$X$3603,2,0))</f>
        <v/>
      </c>
      <c r="E430" s="559" t="str">
        <f>IF(OR(C430="",D430=""),"",IF(ISERROR(VLOOKUP(D430,'[1]Cap Financiera y Organizacional'!$B$13:$X$62743,3,0)),"",VLOOKUP(D430,'[1]Cap Financiera y Organizacional'!$B$13:$X$62743,3,0)))</f>
        <v/>
      </c>
      <c r="F430" s="497" t="str">
        <f>IF(OR(C430="",D430=""),"",IF(ISERROR(VLOOKUP(D430,'[1]Cap Financiera y Organizacional'!$B$13:$X$62743,5,0)),"",VLOOKUP(D430,'[1]Cap Financiera y Organizacional'!$B$13:$X$62743,5,0)))</f>
        <v/>
      </c>
      <c r="G430" s="520" t="str">
        <f t="shared" si="37"/>
        <v/>
      </c>
      <c r="H430" s="498" t="str">
        <f>IF(OR(D430="",E430="",F430=""),"",IF(AND(G430&gt;0,G430&lt;=CapFinanciera1),[1]Puntajes!$D$12,IF(AND(G430&gt;CapFinanciera1,G430&lt;=CapFinanciera2),[1]Puntajes!$D$13,IF(AND(G430&gt;CapFinanciera2,G430&lt;=CapFinanciera3),[1]Puntajes!$D$14,IF(AND(G430&gt;CapFinanciera3,G430&lt;=CapFinanciera4),[1]Puntajes!$D$15,IF(G430&gt;CapFinanciera4,[1]Puntajes!$D$16,0))))))</f>
        <v/>
      </c>
    </row>
    <row r="431" spans="3:8" ht="13.8">
      <c r="C431" s="558"/>
      <c r="D431" s="514" t="str">
        <f>IF(ISERROR(VLOOKUP(C431,'[1]Cap Financiera y Organizacional'!$A$12:$X$62743,2,0)),"",VLOOKUP(C431,'[1]Cap Financiera y Organizacional'!$A$12:$X$3603,2,0))</f>
        <v/>
      </c>
      <c r="E431" s="497" t="str">
        <f>IF(OR(C431="",D431=""),"",IF(ISERROR(VLOOKUP(D431,'[1]Cap Financiera y Organizacional'!$B$13:$X$62743,3,0)),"",VLOOKUP(D431,'[1]Cap Financiera y Organizacional'!$B$13:$X$62743,3,0)))</f>
        <v/>
      </c>
      <c r="F431" s="497" t="str">
        <f>IF(OR(C431="",D431=""),"",IF(ISERROR(VLOOKUP(D431,'[1]Cap Financiera y Organizacional'!$B$13:$X$62743,5,0)),"",VLOOKUP(D431,'[1]Cap Financiera y Organizacional'!$B$13:$X$62743,5,0)))</f>
        <v/>
      </c>
      <c r="G431" s="520" t="str">
        <f t="shared" si="37"/>
        <v/>
      </c>
      <c r="H431" s="498" t="str">
        <f>IF(OR(D431="",E431="",F431=""),"",IF(AND(G431&gt;0,G431&lt;=CapFinanciera1),[1]Puntajes!$D$12,IF(AND(G431&gt;CapFinanciera1,G431&lt;=CapFinanciera2),[1]Puntajes!$D$13,IF(AND(G431&gt;CapFinanciera2,G431&lt;=CapFinanciera3),[1]Puntajes!$D$14,IF(AND(G431&gt;CapFinanciera3,G431&lt;=CapFinanciera4),[1]Puntajes!$D$15,IF(G431&gt;CapFinanciera4,[1]Puntajes!$D$16,0))))))</f>
        <v/>
      </c>
    </row>
    <row r="432" spans="3:8" ht="13.8">
      <c r="C432" s="558"/>
      <c r="D432" s="514" t="str">
        <f>IF(ISERROR(VLOOKUP(C432,'[1]Cap Financiera y Organizacional'!$A$12:$X$62743,2,0)),"",VLOOKUP(C432,'[1]Cap Financiera y Organizacional'!$A$12:$X$3603,2,0))</f>
        <v/>
      </c>
      <c r="E432" s="497" t="str">
        <f>IF(OR(C432="",D432=""),"",IF(ISERROR(VLOOKUP(D432,'[1]Cap Financiera y Organizacional'!$B$13:$X$62743,3,0)),"",VLOOKUP(D432,'[1]Cap Financiera y Organizacional'!$B$13:$X$62743,3,0)))</f>
        <v/>
      </c>
      <c r="F432" s="497" t="str">
        <f>IF(OR(C432="",D432=""),"",IF(ISERROR(VLOOKUP(D432,'[1]Cap Financiera y Organizacional'!$B$13:$X$62743,5,0)),"",VLOOKUP(D432,'[1]Cap Financiera y Organizacional'!$B$13:$X$62743,5,0)))</f>
        <v/>
      </c>
      <c r="G432" s="520" t="str">
        <f t="shared" si="37"/>
        <v/>
      </c>
      <c r="H432" s="498" t="str">
        <f>IF(OR(D432="",E432="",F432=""),"",IF(AND(G432&gt;0,G432&lt;=CapFinanciera1),[1]Puntajes!$D$12,IF(AND(G432&gt;CapFinanciera1,G432&lt;=CapFinanciera2),[1]Puntajes!$D$13,IF(AND(G432&gt;CapFinanciera2,G432&lt;=CapFinanciera3),[1]Puntajes!$D$14,IF(AND(G432&gt;CapFinanciera3,G432&lt;=CapFinanciera4),[1]Puntajes!$D$15,IF(G432&gt;CapFinanciera4,[1]Puntajes!$D$16,0))))))</f>
        <v/>
      </c>
    </row>
    <row r="433" spans="3:8" ht="13.8">
      <c r="C433" s="558"/>
      <c r="D433" s="514" t="str">
        <f>IF(ISERROR(VLOOKUP(C433,'[1]Cap Financiera y Organizacional'!$A$12:$X$62743,2,0)),"",VLOOKUP(C433,'[1]Cap Financiera y Organizacional'!$A$12:$X$3603,2,0))</f>
        <v/>
      </c>
      <c r="E433" s="497" t="str">
        <f>IF(OR(C433="",D433=""),"",IF(ISERROR(VLOOKUP(D433,'[1]Cap Financiera y Organizacional'!$B$13:$X$62743,3,0)),"",VLOOKUP(D433,'[1]Cap Financiera y Organizacional'!$B$13:$X$62743,3,0)))</f>
        <v/>
      </c>
      <c r="F433" s="497" t="str">
        <f>IF(OR(C433="",D433=""),"",IF(ISERROR(VLOOKUP(D433,'[1]Cap Financiera y Organizacional'!$B$13:$X$62743,5,0)),"",VLOOKUP(D433,'[1]Cap Financiera y Organizacional'!$B$13:$X$62743,5,0)))</f>
        <v/>
      </c>
      <c r="G433" s="520" t="str">
        <f t="shared" si="37"/>
        <v/>
      </c>
      <c r="H433" s="498" t="str">
        <f>IF(OR(D433="",E433="",F433=""),"",IF(AND(G433&gt;0,G433&lt;=CapFinanciera1),[1]Puntajes!$D$12,IF(AND(G433&gt;CapFinanciera1,G433&lt;=CapFinanciera2),[1]Puntajes!$D$13,IF(AND(G433&gt;CapFinanciera2,G433&lt;=CapFinanciera3),[1]Puntajes!$D$14,IF(AND(G433&gt;CapFinanciera3,G433&lt;=CapFinanciera4),[1]Puntajes!$D$15,IF(G433&gt;CapFinanciera4,[1]Puntajes!$D$16,0))))))</f>
        <v/>
      </c>
    </row>
    <row r="434" spans="3:8" ht="13.8">
      <c r="C434" s="558"/>
      <c r="D434" s="514" t="str">
        <f>IF(ISERROR(VLOOKUP(C434,'[1]Cap Financiera y Organizacional'!$A$12:$X$62743,2,0)),"",VLOOKUP(C434,'[1]Cap Financiera y Organizacional'!$A$12:$X$3603,2,0))</f>
        <v/>
      </c>
      <c r="E434" s="497" t="str">
        <f>IF(OR(C434="",D434=""),"",IF(ISERROR(VLOOKUP(D434,'[1]Cap Financiera y Organizacional'!$B$13:$X$62743,3,0)),"",VLOOKUP(D434,'[1]Cap Financiera y Organizacional'!$B$13:$X$62743,3,0)))</f>
        <v/>
      </c>
      <c r="F434" s="497" t="str">
        <f>IF(OR(C434="",D434=""),"",IF(ISERROR(VLOOKUP(D434,'[1]Cap Financiera y Organizacional'!$B$13:$X$62743,5,0)),"",VLOOKUP(D434,'[1]Cap Financiera y Organizacional'!$B$13:$X$62743,5,0)))</f>
        <v/>
      </c>
      <c r="G434" s="520" t="str">
        <f t="shared" si="37"/>
        <v/>
      </c>
      <c r="H434" s="498" t="str">
        <f>IF(OR(D434="",E434="",F434=""),"",IF(AND(G434&gt;0,G434&lt;=CapFinanciera1),[1]Puntajes!$D$12,IF(AND(G434&gt;CapFinanciera1,G434&lt;=CapFinanciera2),[1]Puntajes!$D$13,IF(AND(G434&gt;CapFinanciera2,G434&lt;=CapFinanciera3),[1]Puntajes!$D$14,IF(AND(G434&gt;CapFinanciera3,G434&lt;=CapFinanciera4),[1]Puntajes!$D$15,IF(G434&gt;CapFinanciera4,[1]Puntajes!$D$16,0))))))</f>
        <v/>
      </c>
    </row>
    <row r="435" spans="3:8" ht="13.8">
      <c r="C435" s="558"/>
      <c r="D435" s="514" t="str">
        <f>IF(ISERROR(VLOOKUP(C435,'[1]Cap Financiera y Organizacional'!$A$12:$X$62743,2,0)),"",VLOOKUP(C435,'[1]Cap Financiera y Organizacional'!$A$12:$X$3603,2,0))</f>
        <v/>
      </c>
      <c r="E435" s="497" t="str">
        <f>IF(OR(C435="",D435=""),"",IF(ISERROR(VLOOKUP(D435,'[1]Cap Financiera y Organizacional'!$B$13:$X$62743,3,0)),"",VLOOKUP(D435,'[1]Cap Financiera y Organizacional'!$B$13:$X$62743,3,0)))</f>
        <v/>
      </c>
      <c r="F435" s="497" t="str">
        <f>IF(OR(C435="",D435=""),"",IF(ISERROR(VLOOKUP(D435,'[1]Cap Financiera y Organizacional'!$B$13:$X$62743,5,0)),"",VLOOKUP(D435,'[1]Cap Financiera y Organizacional'!$B$13:$X$62743,5,0)))</f>
        <v/>
      </c>
      <c r="G435" s="520" t="str">
        <f t="shared" si="37"/>
        <v/>
      </c>
      <c r="H435" s="498" t="str">
        <f>IF(OR(D435="",E435="",F435=""),"",IF(AND(G435&gt;0,G435&lt;=CapFinanciera1),[1]Puntajes!$D$12,IF(AND(G435&gt;CapFinanciera1,G435&lt;=CapFinanciera2),[1]Puntajes!$D$13,IF(AND(G435&gt;CapFinanciera2,G435&lt;=CapFinanciera3),[1]Puntajes!$D$14,IF(AND(G435&gt;CapFinanciera3,G435&lt;=CapFinanciera4),[1]Puntajes!$D$15,IF(G435&gt;CapFinanciera4,[1]Puntajes!$D$16,0))))))</f>
        <v/>
      </c>
    </row>
    <row r="436" spans="3:8" ht="13.8">
      <c r="C436" s="558"/>
      <c r="D436" s="514" t="str">
        <f>IF(ISERROR(VLOOKUP(C436,'[1]Cap Financiera y Organizacional'!$A$12:$X$62743,2,0)),"",VLOOKUP(C436,'[1]Cap Financiera y Organizacional'!$A$12:$X$3603,2,0))</f>
        <v/>
      </c>
      <c r="E436" s="497" t="str">
        <f>IF(OR(C436="",D436=""),"",IF(ISERROR(VLOOKUP(D436,'[1]Cap Financiera y Organizacional'!$B$13:$X$62743,3,0)),"",VLOOKUP(D436,'[1]Cap Financiera y Organizacional'!$B$13:$X$62743,3,0)))</f>
        <v/>
      </c>
      <c r="F436" s="497" t="str">
        <f>IF(OR(C436="",D436=""),"",IF(ISERROR(VLOOKUP(D436,'[1]Cap Financiera y Organizacional'!$B$13:$X$62743,5,0)),"",VLOOKUP(D436,'[1]Cap Financiera y Organizacional'!$B$13:$X$62743,5,0)))</f>
        <v/>
      </c>
      <c r="G436" s="520" t="str">
        <f t="shared" si="37"/>
        <v/>
      </c>
      <c r="H436" s="498" t="str">
        <f>IF(OR(D436="",E436="",F436=""),"",IF(AND(G436&gt;0,G436&lt;=CapFinanciera1),[1]Puntajes!$D$12,IF(AND(G436&gt;CapFinanciera1,G436&lt;=CapFinanciera2),[1]Puntajes!$D$13,IF(AND(G436&gt;CapFinanciera2,G436&lt;=CapFinanciera3),[1]Puntajes!$D$14,IF(AND(G436&gt;CapFinanciera3,G436&lt;=CapFinanciera4),[1]Puntajes!$D$15,IF(G436&gt;CapFinanciera4,[1]Puntajes!$D$16,0))))))</f>
        <v/>
      </c>
    </row>
    <row r="437" spans="3:8" ht="14.4" thickBot="1">
      <c r="C437" s="560"/>
      <c r="D437" s="561" t="str">
        <f>IF(ISERROR(VLOOKUP(C437,'[1]Cap Financiera y Organizacional'!$A$12:$X$62743,2,0)),"",VLOOKUP(C437,'[1]Cap Financiera y Organizacional'!$A$12:$X$3603,2,0))</f>
        <v/>
      </c>
      <c r="E437" s="501" t="str">
        <f>IF(OR(C437="",D437=""),"",IF(ISERROR(VLOOKUP(D437,'[1]Cap Financiera y Organizacional'!$B$13:$X$62743,3,0)),"",VLOOKUP(D437,'[1]Cap Financiera y Organizacional'!$B$13:$X$62743,3,0)))</f>
        <v/>
      </c>
      <c r="F437" s="501" t="str">
        <f>IF(OR(C437="",D437=""),"",IF(ISERROR(VLOOKUP(D437,'[1]Cap Financiera y Organizacional'!$B$13:$X$62743,5,0)),"",VLOOKUP(D437,'[1]Cap Financiera y Organizacional'!$B$13:$X$62743,5,0)))</f>
        <v/>
      </c>
      <c r="G437" s="524" t="str">
        <f t="shared" si="37"/>
        <v/>
      </c>
      <c r="H437" s="502" t="str">
        <f>IF(OR(D437="",E437="",F437=""),"",IF(AND(G437&gt;0,G437&lt;=CapFinanciera1),[1]Puntajes!$D$12,IF(AND(G437&gt;CapFinanciera1,G437&lt;=CapFinanciera2),[1]Puntajes!$D$13,IF(AND(G437&gt;CapFinanciera2,G437&lt;=CapFinanciera3),[1]Puntajes!$D$14,IF(AND(G437&gt;CapFinanciera3,G437&lt;=CapFinanciera4),[1]Puntajes!$D$15,IF(G437&gt;CapFinanciera4,[1]Puntajes!$D$16,0))))))</f>
        <v/>
      </c>
    </row>
    <row r="438" spans="3:8" ht="13.8">
      <c r="C438" s="562"/>
      <c r="D438" s="484" t="str">
        <f>IF(ISERROR(VLOOKUP(C438,'[1]Cap Financiera y Organizacional'!$A$12:$X$62743,2,0)),"",VLOOKUP(C438,'[1]Cap Financiera y Organizacional'!$A$12:$X$3603,2,0))</f>
        <v/>
      </c>
      <c r="E438" s="563"/>
      <c r="F438" s="497"/>
      <c r="G438" s="520"/>
      <c r="H438" s="498"/>
    </row>
    <row r="439" spans="3:8" ht="13.8">
      <c r="C439" s="558"/>
      <c r="D439" s="514" t="str">
        <f>IF(ISERROR(VLOOKUP(C439,'[1]Cap Financiera y Organizacional'!$A$12:$X$62743,2,0)),"",VLOOKUP(C439,'[1]Cap Financiera y Organizacional'!$A$12:$X$3603,2,0))</f>
        <v/>
      </c>
      <c r="E439" s="559" t="str">
        <f>IF(OR(C439="",D439=""),"",IF(ISERROR(VLOOKUP(D439,'[1]Cap Financiera y Organizacional'!$B$13:$X$62743,3,0)),"",VLOOKUP(D439,'[1]Cap Financiera y Organizacional'!$B$13:$X$62743,3,0)))</f>
        <v/>
      </c>
      <c r="F439" s="497" t="str">
        <f>IF(OR(C439="",D439=""),"",IF(ISERROR(VLOOKUP(D439,'[1]Cap Financiera y Organizacional'!$B$13:$X$62743,5,0)),"",VLOOKUP(D439,'[1]Cap Financiera y Organizacional'!$B$13:$X$62743,5,0)))</f>
        <v/>
      </c>
      <c r="G439" s="520" t="str">
        <f t="shared" ref="G439:G448" si="38">IF(OR(D439="",E439="",F439=""),"",IF(OR(E439=0,F439=0),0,E439/F439))</f>
        <v/>
      </c>
      <c r="H439" s="498" t="str">
        <f>IF(OR(D439="",E439="",F439=""),"",IF(AND(G439&gt;0,G439&lt;=CapFinanciera1),[1]Puntajes!$D$12,IF(AND(G439&gt;CapFinanciera1,G439&lt;=CapFinanciera2),[1]Puntajes!$D$13,IF(AND(G439&gt;CapFinanciera2,G439&lt;=CapFinanciera3),[1]Puntajes!$D$14,IF(AND(G439&gt;CapFinanciera3,G439&lt;=CapFinanciera4),[1]Puntajes!$D$15,IF(G439&gt;CapFinanciera4,[1]Puntajes!$D$16,0))))))</f>
        <v/>
      </c>
    </row>
    <row r="440" spans="3:8" ht="13.8">
      <c r="C440" s="558"/>
      <c r="D440" s="514" t="str">
        <f>IF(ISERROR(VLOOKUP(C440,'[1]Cap Financiera y Organizacional'!$A$12:$X$62743,2,0)),"",VLOOKUP(C440,'[1]Cap Financiera y Organizacional'!$A$12:$X$3603,2,0))</f>
        <v/>
      </c>
      <c r="E440" s="559" t="str">
        <f>IF(OR(C440="",D440=""),"",IF(ISERROR(VLOOKUP(D440,'[1]Cap Financiera y Organizacional'!$B$13:$X$62743,3,0)),"",VLOOKUP(D440,'[1]Cap Financiera y Organizacional'!$B$13:$X$62743,3,0)))</f>
        <v/>
      </c>
      <c r="F440" s="497" t="str">
        <f>IF(OR(C440="",D440=""),"",IF(ISERROR(VLOOKUP(D440,'[1]Cap Financiera y Organizacional'!$B$13:$X$62743,5,0)),"",VLOOKUP(D440,'[1]Cap Financiera y Organizacional'!$B$13:$X$62743,5,0)))</f>
        <v/>
      </c>
      <c r="G440" s="520" t="str">
        <f t="shared" si="38"/>
        <v/>
      </c>
      <c r="H440" s="498" t="str">
        <f>IF(OR(D440="",E440="",F440=""),"",IF(AND(G440&gt;0,G440&lt;=CapFinanciera1),[1]Puntajes!$D$12,IF(AND(G440&gt;CapFinanciera1,G440&lt;=CapFinanciera2),[1]Puntajes!$D$13,IF(AND(G440&gt;CapFinanciera2,G440&lt;=CapFinanciera3),[1]Puntajes!$D$14,IF(AND(G440&gt;CapFinanciera3,G440&lt;=CapFinanciera4),[1]Puntajes!$D$15,IF(G440&gt;CapFinanciera4,[1]Puntajes!$D$16,0))))))</f>
        <v/>
      </c>
    </row>
    <row r="441" spans="3:8" ht="13.8">
      <c r="C441" s="558"/>
      <c r="D441" s="514" t="str">
        <f>IF(ISERROR(VLOOKUP(C441,'[1]Cap Financiera y Organizacional'!$A$12:$X$62743,2,0)),"",VLOOKUP(C441,'[1]Cap Financiera y Organizacional'!$A$12:$X$3603,2,0))</f>
        <v/>
      </c>
      <c r="E441" s="559" t="str">
        <f>IF(OR(C441="",D441=""),"",IF(ISERROR(VLOOKUP(D441,'[1]Cap Financiera y Organizacional'!$B$13:$X$62743,3,0)),"",VLOOKUP(D441,'[1]Cap Financiera y Organizacional'!$B$13:$X$62743,3,0)))</f>
        <v/>
      </c>
      <c r="F441" s="497" t="str">
        <f>IF(OR(C441="",D441=""),"",IF(ISERROR(VLOOKUP(D441,'[1]Cap Financiera y Organizacional'!$B$13:$X$62743,5,0)),"",VLOOKUP(D441,'[1]Cap Financiera y Organizacional'!$B$13:$X$62743,5,0)))</f>
        <v/>
      </c>
      <c r="G441" s="520" t="str">
        <f t="shared" si="38"/>
        <v/>
      </c>
      <c r="H441" s="498" t="str">
        <f>IF(OR(D441="",E441="",F441=""),"",IF(AND(G441&gt;0,G441&lt;=CapFinanciera1),[1]Puntajes!$D$12,IF(AND(G441&gt;CapFinanciera1,G441&lt;=CapFinanciera2),[1]Puntajes!$D$13,IF(AND(G441&gt;CapFinanciera2,G441&lt;=CapFinanciera3),[1]Puntajes!$D$14,IF(AND(G441&gt;CapFinanciera3,G441&lt;=CapFinanciera4),[1]Puntajes!$D$15,IF(G441&gt;CapFinanciera4,[1]Puntajes!$D$16,0))))))</f>
        <v/>
      </c>
    </row>
    <row r="442" spans="3:8" ht="13.8">
      <c r="C442" s="558"/>
      <c r="D442" s="514" t="str">
        <f>IF(ISERROR(VLOOKUP(C442,'[1]Cap Financiera y Organizacional'!$A$12:$X$62743,2,0)),"",VLOOKUP(C442,'[1]Cap Financiera y Organizacional'!$A$12:$X$3603,2,0))</f>
        <v/>
      </c>
      <c r="E442" s="497" t="str">
        <f>IF(OR(C442="",D442=""),"",IF(ISERROR(VLOOKUP(D442,'[1]Cap Financiera y Organizacional'!$B$13:$X$62743,3,0)),"",VLOOKUP(D442,'[1]Cap Financiera y Organizacional'!$B$13:$X$62743,3,0)))</f>
        <v/>
      </c>
      <c r="F442" s="497" t="str">
        <f>IF(OR(C442="",D442=""),"",IF(ISERROR(VLOOKUP(D442,'[1]Cap Financiera y Organizacional'!$B$13:$X$62743,5,0)),"",VLOOKUP(D442,'[1]Cap Financiera y Organizacional'!$B$13:$X$62743,5,0)))</f>
        <v/>
      </c>
      <c r="G442" s="520" t="str">
        <f t="shared" si="38"/>
        <v/>
      </c>
      <c r="H442" s="498" t="str">
        <f>IF(OR(D442="",E442="",F442=""),"",IF(AND(G442&gt;0,G442&lt;=CapFinanciera1),[1]Puntajes!$D$12,IF(AND(G442&gt;CapFinanciera1,G442&lt;=CapFinanciera2),[1]Puntajes!$D$13,IF(AND(G442&gt;CapFinanciera2,G442&lt;=CapFinanciera3),[1]Puntajes!$D$14,IF(AND(G442&gt;CapFinanciera3,G442&lt;=CapFinanciera4),[1]Puntajes!$D$15,IF(G442&gt;CapFinanciera4,[1]Puntajes!$D$16,0))))))</f>
        <v/>
      </c>
    </row>
    <row r="443" spans="3:8" ht="13.8">
      <c r="C443" s="558"/>
      <c r="D443" s="514" t="str">
        <f>IF(ISERROR(VLOOKUP(C443,'[1]Cap Financiera y Organizacional'!$A$12:$X$62743,2,0)),"",VLOOKUP(C443,'[1]Cap Financiera y Organizacional'!$A$12:$X$3603,2,0))</f>
        <v/>
      </c>
      <c r="E443" s="497" t="str">
        <f>IF(OR(C443="",D443=""),"",IF(ISERROR(VLOOKUP(D443,'[1]Cap Financiera y Organizacional'!$B$13:$X$62743,3,0)),"",VLOOKUP(D443,'[1]Cap Financiera y Organizacional'!$B$13:$X$62743,3,0)))</f>
        <v/>
      </c>
      <c r="F443" s="497" t="str">
        <f>IF(OR(C443="",D443=""),"",IF(ISERROR(VLOOKUP(D443,'[1]Cap Financiera y Organizacional'!$B$13:$X$62743,5,0)),"",VLOOKUP(D443,'[1]Cap Financiera y Organizacional'!$B$13:$X$62743,5,0)))</f>
        <v/>
      </c>
      <c r="G443" s="520" t="str">
        <f t="shared" si="38"/>
        <v/>
      </c>
      <c r="H443" s="498" t="str">
        <f>IF(OR(D443="",E443="",F443=""),"",IF(AND(G443&gt;0,G443&lt;=CapFinanciera1),[1]Puntajes!$D$12,IF(AND(G443&gt;CapFinanciera1,G443&lt;=CapFinanciera2),[1]Puntajes!$D$13,IF(AND(G443&gt;CapFinanciera2,G443&lt;=CapFinanciera3),[1]Puntajes!$D$14,IF(AND(G443&gt;CapFinanciera3,G443&lt;=CapFinanciera4),[1]Puntajes!$D$15,IF(G443&gt;CapFinanciera4,[1]Puntajes!$D$16,0))))))</f>
        <v/>
      </c>
    </row>
    <row r="444" spans="3:8" ht="13.8">
      <c r="C444" s="558"/>
      <c r="D444" s="514" t="str">
        <f>IF(ISERROR(VLOOKUP(C444,'[1]Cap Financiera y Organizacional'!$A$12:$X$62743,2,0)),"",VLOOKUP(C444,'[1]Cap Financiera y Organizacional'!$A$12:$X$3603,2,0))</f>
        <v/>
      </c>
      <c r="E444" s="497" t="str">
        <f>IF(OR(C444="",D444=""),"",IF(ISERROR(VLOOKUP(D444,'[1]Cap Financiera y Organizacional'!$B$13:$X$62743,3,0)),"",VLOOKUP(D444,'[1]Cap Financiera y Organizacional'!$B$13:$X$62743,3,0)))</f>
        <v/>
      </c>
      <c r="F444" s="497" t="str">
        <f>IF(OR(C444="",D444=""),"",IF(ISERROR(VLOOKUP(D444,'[1]Cap Financiera y Organizacional'!$B$13:$X$62743,5,0)),"",VLOOKUP(D444,'[1]Cap Financiera y Organizacional'!$B$13:$X$62743,5,0)))</f>
        <v/>
      </c>
      <c r="G444" s="520" t="str">
        <f t="shared" si="38"/>
        <v/>
      </c>
      <c r="H444" s="498" t="str">
        <f>IF(OR(D444="",E444="",F444=""),"",IF(AND(G444&gt;0,G444&lt;=CapFinanciera1),[1]Puntajes!$D$12,IF(AND(G444&gt;CapFinanciera1,G444&lt;=CapFinanciera2),[1]Puntajes!$D$13,IF(AND(G444&gt;CapFinanciera2,G444&lt;=CapFinanciera3),[1]Puntajes!$D$14,IF(AND(G444&gt;CapFinanciera3,G444&lt;=CapFinanciera4),[1]Puntajes!$D$15,IF(G444&gt;CapFinanciera4,[1]Puntajes!$D$16,0))))))</f>
        <v/>
      </c>
    </row>
    <row r="445" spans="3:8" ht="13.8">
      <c r="C445" s="558"/>
      <c r="D445" s="514" t="str">
        <f>IF(ISERROR(VLOOKUP(C445,'[1]Cap Financiera y Organizacional'!$A$12:$X$62743,2,0)),"",VLOOKUP(C445,'[1]Cap Financiera y Organizacional'!$A$12:$X$3603,2,0))</f>
        <v/>
      </c>
      <c r="E445" s="497" t="str">
        <f>IF(OR(C445="",D445=""),"",IF(ISERROR(VLOOKUP(D445,'[1]Cap Financiera y Organizacional'!$B$13:$X$62743,3,0)),"",VLOOKUP(D445,'[1]Cap Financiera y Organizacional'!$B$13:$X$62743,3,0)))</f>
        <v/>
      </c>
      <c r="F445" s="497" t="str">
        <f>IF(OR(C445="",D445=""),"",IF(ISERROR(VLOOKUP(D445,'[1]Cap Financiera y Organizacional'!$B$13:$X$62743,5,0)),"",VLOOKUP(D445,'[1]Cap Financiera y Organizacional'!$B$13:$X$62743,5,0)))</f>
        <v/>
      </c>
      <c r="G445" s="520" t="str">
        <f t="shared" si="38"/>
        <v/>
      </c>
      <c r="H445" s="498" t="str">
        <f>IF(OR(D445="",E445="",F445=""),"",IF(AND(G445&gt;0,G445&lt;=CapFinanciera1),[1]Puntajes!$D$12,IF(AND(G445&gt;CapFinanciera1,G445&lt;=CapFinanciera2),[1]Puntajes!$D$13,IF(AND(G445&gt;CapFinanciera2,G445&lt;=CapFinanciera3),[1]Puntajes!$D$14,IF(AND(G445&gt;CapFinanciera3,G445&lt;=CapFinanciera4),[1]Puntajes!$D$15,IF(G445&gt;CapFinanciera4,[1]Puntajes!$D$16,0))))))</f>
        <v/>
      </c>
    </row>
    <row r="446" spans="3:8" ht="13.8">
      <c r="C446" s="558"/>
      <c r="D446" s="514" t="str">
        <f>IF(ISERROR(VLOOKUP(C446,'[1]Cap Financiera y Organizacional'!$A$12:$X$62743,2,0)),"",VLOOKUP(C446,'[1]Cap Financiera y Organizacional'!$A$12:$X$3603,2,0))</f>
        <v/>
      </c>
      <c r="E446" s="497" t="str">
        <f>IF(OR(C446="",D446=""),"",IF(ISERROR(VLOOKUP(D446,'[1]Cap Financiera y Organizacional'!$B$13:$X$62743,3,0)),"",VLOOKUP(D446,'[1]Cap Financiera y Organizacional'!$B$13:$X$62743,3,0)))</f>
        <v/>
      </c>
      <c r="F446" s="497" t="str">
        <f>IF(OR(C446="",D446=""),"",IF(ISERROR(VLOOKUP(D446,'[1]Cap Financiera y Organizacional'!$B$13:$X$62743,5,0)),"",VLOOKUP(D446,'[1]Cap Financiera y Organizacional'!$B$13:$X$62743,5,0)))</f>
        <v/>
      </c>
      <c r="G446" s="520" t="str">
        <f t="shared" si="38"/>
        <v/>
      </c>
      <c r="H446" s="498" t="str">
        <f>IF(OR(D446="",E446="",F446=""),"",IF(AND(G446&gt;0,G446&lt;=CapFinanciera1),[1]Puntajes!$D$12,IF(AND(G446&gt;CapFinanciera1,G446&lt;=CapFinanciera2),[1]Puntajes!$D$13,IF(AND(G446&gt;CapFinanciera2,G446&lt;=CapFinanciera3),[1]Puntajes!$D$14,IF(AND(G446&gt;CapFinanciera3,G446&lt;=CapFinanciera4),[1]Puntajes!$D$15,IF(G446&gt;CapFinanciera4,[1]Puntajes!$D$16,0))))))</f>
        <v/>
      </c>
    </row>
    <row r="447" spans="3:8" ht="13.8">
      <c r="C447" s="558"/>
      <c r="D447" s="514" t="str">
        <f>IF(ISERROR(VLOOKUP(C447,'[1]Cap Financiera y Organizacional'!$A$12:$X$62743,2,0)),"",VLOOKUP(C447,'[1]Cap Financiera y Organizacional'!$A$12:$X$3603,2,0))</f>
        <v/>
      </c>
      <c r="E447" s="497" t="str">
        <f>IF(OR(C447="",D447=""),"",IF(ISERROR(VLOOKUP(D447,'[1]Cap Financiera y Organizacional'!$B$13:$X$62743,3,0)),"",VLOOKUP(D447,'[1]Cap Financiera y Organizacional'!$B$13:$X$62743,3,0)))</f>
        <v/>
      </c>
      <c r="F447" s="497" t="str">
        <f>IF(OR(C447="",D447=""),"",IF(ISERROR(VLOOKUP(D447,'[1]Cap Financiera y Organizacional'!$B$13:$X$62743,5,0)),"",VLOOKUP(D447,'[1]Cap Financiera y Organizacional'!$B$13:$X$62743,5,0)))</f>
        <v/>
      </c>
      <c r="G447" s="520" t="str">
        <f t="shared" si="38"/>
        <v/>
      </c>
      <c r="H447" s="498" t="str">
        <f>IF(OR(D447="",E447="",F447=""),"",IF(AND(G447&gt;0,G447&lt;=CapFinanciera1),[1]Puntajes!$D$12,IF(AND(G447&gt;CapFinanciera1,G447&lt;=CapFinanciera2),[1]Puntajes!$D$13,IF(AND(G447&gt;CapFinanciera2,G447&lt;=CapFinanciera3),[1]Puntajes!$D$14,IF(AND(G447&gt;CapFinanciera3,G447&lt;=CapFinanciera4),[1]Puntajes!$D$15,IF(G447&gt;CapFinanciera4,[1]Puntajes!$D$16,0))))))</f>
        <v/>
      </c>
    </row>
    <row r="448" spans="3:8" ht="14.4" thickBot="1">
      <c r="C448" s="560"/>
      <c r="D448" s="561" t="str">
        <f>IF(ISERROR(VLOOKUP(C448,'[1]Cap Financiera y Organizacional'!$A$12:$X$62743,2,0)),"",VLOOKUP(C448,'[1]Cap Financiera y Organizacional'!$A$12:$X$3603,2,0))</f>
        <v/>
      </c>
      <c r="E448" s="501" t="str">
        <f>IF(OR(C448="",D448=""),"",IF(ISERROR(VLOOKUP(D448,'[1]Cap Financiera y Organizacional'!$B$13:$X$62743,3,0)),"",VLOOKUP(D448,'[1]Cap Financiera y Organizacional'!$B$13:$X$62743,3,0)))</f>
        <v/>
      </c>
      <c r="F448" s="501" t="str">
        <f>IF(OR(C448="",D448=""),"",IF(ISERROR(VLOOKUP(D448,'[1]Cap Financiera y Organizacional'!$B$13:$X$62743,5,0)),"",VLOOKUP(D448,'[1]Cap Financiera y Organizacional'!$B$13:$X$62743,5,0)))</f>
        <v/>
      </c>
      <c r="G448" s="524" t="str">
        <f t="shared" si="38"/>
        <v/>
      </c>
      <c r="H448" s="502" t="str">
        <f>IF(OR(D448="",E448="",F448=""),"",IF(AND(G448&gt;0,G448&lt;=CapFinanciera1),[1]Puntajes!$D$12,IF(AND(G448&gt;CapFinanciera1,G448&lt;=CapFinanciera2),[1]Puntajes!$D$13,IF(AND(G448&gt;CapFinanciera2,G448&lt;=CapFinanciera3),[1]Puntajes!$D$14,IF(AND(G448&gt;CapFinanciera3,G448&lt;=CapFinanciera4),[1]Puntajes!$D$15,IF(G448&gt;CapFinanciera4,[1]Puntajes!$D$16,0))))))</f>
        <v/>
      </c>
    </row>
    <row r="449" spans="3:8" ht="13.8">
      <c r="C449" s="562"/>
      <c r="D449" s="484" t="str">
        <f>IF(ISERROR(VLOOKUP(C449,'[1]Cap Financiera y Organizacional'!$A$12:$X$62743,2,0)),"",VLOOKUP(C449,'[1]Cap Financiera y Organizacional'!$A$12:$X$3603,2,0))</f>
        <v/>
      </c>
      <c r="E449" s="563"/>
      <c r="F449" s="497"/>
      <c r="G449" s="520"/>
      <c r="H449" s="498"/>
    </row>
    <row r="450" spans="3:8" ht="13.8">
      <c r="C450" s="558"/>
      <c r="D450" s="514" t="str">
        <f>IF(ISERROR(VLOOKUP(C450,'[1]Cap Financiera y Organizacional'!$A$12:$X$62743,2,0)),"",VLOOKUP(C450,'[1]Cap Financiera y Organizacional'!$A$12:$X$3603,2,0))</f>
        <v/>
      </c>
      <c r="E450" s="559" t="str">
        <f>IF(OR(C450="",D450=""),"",IF(ISERROR(VLOOKUP(D450,'[1]Cap Financiera y Organizacional'!$B$13:$X$62743,3,0)),"",VLOOKUP(D450,'[1]Cap Financiera y Organizacional'!$B$13:$X$62743,3,0)))</f>
        <v/>
      </c>
      <c r="F450" s="497" t="str">
        <f>IF(OR(C450="",D450=""),"",IF(ISERROR(VLOOKUP(D450,'[1]Cap Financiera y Organizacional'!$B$13:$X$62743,5,0)),"",VLOOKUP(D450,'[1]Cap Financiera y Organizacional'!$B$13:$X$62743,5,0)))</f>
        <v/>
      </c>
      <c r="G450" s="520" t="str">
        <f t="shared" ref="G450:G459" si="39">IF(OR(D450="",E450="",F450=""),"",IF(OR(E450=0,F450=0),0,E450/F450))</f>
        <v/>
      </c>
      <c r="H450" s="498" t="str">
        <f>IF(OR(D450="",E450="",F450=""),"",IF(AND(G450&gt;0,G450&lt;=CapFinanciera1),[1]Puntajes!$D$12,IF(AND(G450&gt;CapFinanciera1,G450&lt;=CapFinanciera2),[1]Puntajes!$D$13,IF(AND(G450&gt;CapFinanciera2,G450&lt;=CapFinanciera3),[1]Puntajes!$D$14,IF(AND(G450&gt;CapFinanciera3,G450&lt;=CapFinanciera4),[1]Puntajes!$D$15,IF(G450&gt;CapFinanciera4,[1]Puntajes!$D$16,0))))))</f>
        <v/>
      </c>
    </row>
    <row r="451" spans="3:8" ht="13.8">
      <c r="C451" s="558"/>
      <c r="D451" s="514" t="str">
        <f>IF(ISERROR(VLOOKUP(C451,'[1]Cap Financiera y Organizacional'!$A$12:$X$62743,2,0)),"",VLOOKUP(C451,'[1]Cap Financiera y Organizacional'!$A$12:$X$3603,2,0))</f>
        <v/>
      </c>
      <c r="E451" s="559" t="str">
        <f>IF(OR(C451="",D451=""),"",IF(ISERROR(VLOOKUP(D451,'[1]Cap Financiera y Organizacional'!$B$13:$X$62743,3,0)),"",VLOOKUP(D451,'[1]Cap Financiera y Organizacional'!$B$13:$X$62743,3,0)))</f>
        <v/>
      </c>
      <c r="F451" s="497" t="str">
        <f>IF(OR(C451="",D451=""),"",IF(ISERROR(VLOOKUP(D451,'[1]Cap Financiera y Organizacional'!$B$13:$X$62743,5,0)),"",VLOOKUP(D451,'[1]Cap Financiera y Organizacional'!$B$13:$X$62743,5,0)))</f>
        <v/>
      </c>
      <c r="G451" s="520" t="str">
        <f t="shared" si="39"/>
        <v/>
      </c>
      <c r="H451" s="498" t="str">
        <f>IF(OR(D451="",E451="",F451=""),"",IF(AND(G451&gt;0,G451&lt;=CapFinanciera1),[1]Puntajes!$D$12,IF(AND(G451&gt;CapFinanciera1,G451&lt;=CapFinanciera2),[1]Puntajes!$D$13,IF(AND(G451&gt;CapFinanciera2,G451&lt;=CapFinanciera3),[1]Puntajes!$D$14,IF(AND(G451&gt;CapFinanciera3,G451&lt;=CapFinanciera4),[1]Puntajes!$D$15,IF(G451&gt;CapFinanciera4,[1]Puntajes!$D$16,0))))))</f>
        <v/>
      </c>
    </row>
    <row r="452" spans="3:8" ht="13.8">
      <c r="C452" s="558"/>
      <c r="D452" s="514" t="str">
        <f>IF(ISERROR(VLOOKUP(C452,'[1]Cap Financiera y Organizacional'!$A$12:$X$62743,2,0)),"",VLOOKUP(C452,'[1]Cap Financiera y Organizacional'!$A$12:$X$3603,2,0))</f>
        <v/>
      </c>
      <c r="E452" s="559" t="str">
        <f>IF(OR(C452="",D452=""),"",IF(ISERROR(VLOOKUP(D452,'[1]Cap Financiera y Organizacional'!$B$13:$X$62743,3,0)),"",VLOOKUP(D452,'[1]Cap Financiera y Organizacional'!$B$13:$X$62743,3,0)))</f>
        <v/>
      </c>
      <c r="F452" s="497" t="str">
        <f>IF(OR(C452="",D452=""),"",IF(ISERROR(VLOOKUP(D452,'[1]Cap Financiera y Organizacional'!$B$13:$X$62743,5,0)),"",VLOOKUP(D452,'[1]Cap Financiera y Organizacional'!$B$13:$X$62743,5,0)))</f>
        <v/>
      </c>
      <c r="G452" s="520" t="str">
        <f t="shared" si="39"/>
        <v/>
      </c>
      <c r="H452" s="498" t="str">
        <f>IF(OR(D452="",E452="",F452=""),"",IF(AND(G452&gt;0,G452&lt;=CapFinanciera1),[1]Puntajes!$D$12,IF(AND(G452&gt;CapFinanciera1,G452&lt;=CapFinanciera2),[1]Puntajes!$D$13,IF(AND(G452&gt;CapFinanciera2,G452&lt;=CapFinanciera3),[1]Puntajes!$D$14,IF(AND(G452&gt;CapFinanciera3,G452&lt;=CapFinanciera4),[1]Puntajes!$D$15,IF(G452&gt;CapFinanciera4,[1]Puntajes!$D$16,0))))))</f>
        <v/>
      </c>
    </row>
    <row r="453" spans="3:8" ht="13.8">
      <c r="C453" s="558"/>
      <c r="D453" s="514" t="str">
        <f>IF(ISERROR(VLOOKUP(C453,'[1]Cap Financiera y Organizacional'!$A$12:$X$62743,2,0)),"",VLOOKUP(C453,'[1]Cap Financiera y Organizacional'!$A$12:$X$3603,2,0))</f>
        <v/>
      </c>
      <c r="E453" s="497" t="str">
        <f>IF(OR(C453="",D453=""),"",IF(ISERROR(VLOOKUP(D453,'[1]Cap Financiera y Organizacional'!$B$13:$X$62743,3,0)),"",VLOOKUP(D453,'[1]Cap Financiera y Organizacional'!$B$13:$X$62743,3,0)))</f>
        <v/>
      </c>
      <c r="F453" s="497" t="str">
        <f>IF(OR(C453="",D453=""),"",IF(ISERROR(VLOOKUP(D453,'[1]Cap Financiera y Organizacional'!$B$13:$X$62743,5,0)),"",VLOOKUP(D453,'[1]Cap Financiera y Organizacional'!$B$13:$X$62743,5,0)))</f>
        <v/>
      </c>
      <c r="G453" s="520" t="str">
        <f t="shared" si="39"/>
        <v/>
      </c>
      <c r="H453" s="498" t="str">
        <f>IF(OR(D453="",E453="",F453=""),"",IF(AND(G453&gt;0,G453&lt;=CapFinanciera1),[1]Puntajes!$D$12,IF(AND(G453&gt;CapFinanciera1,G453&lt;=CapFinanciera2),[1]Puntajes!$D$13,IF(AND(G453&gt;CapFinanciera2,G453&lt;=CapFinanciera3),[1]Puntajes!$D$14,IF(AND(G453&gt;CapFinanciera3,G453&lt;=CapFinanciera4),[1]Puntajes!$D$15,IF(G453&gt;CapFinanciera4,[1]Puntajes!$D$16,0))))))</f>
        <v/>
      </c>
    </row>
    <row r="454" spans="3:8" ht="13.8">
      <c r="C454" s="558"/>
      <c r="D454" s="514" t="str">
        <f>IF(ISERROR(VLOOKUP(C454,'[1]Cap Financiera y Organizacional'!$A$12:$X$62743,2,0)),"",VLOOKUP(C454,'[1]Cap Financiera y Organizacional'!$A$12:$X$3603,2,0))</f>
        <v/>
      </c>
      <c r="E454" s="497" t="str">
        <f>IF(OR(C454="",D454=""),"",IF(ISERROR(VLOOKUP(D454,'[1]Cap Financiera y Organizacional'!$B$13:$X$62743,3,0)),"",VLOOKUP(D454,'[1]Cap Financiera y Organizacional'!$B$13:$X$62743,3,0)))</f>
        <v/>
      </c>
      <c r="F454" s="497" t="str">
        <f>IF(OR(C454="",D454=""),"",IF(ISERROR(VLOOKUP(D454,'[1]Cap Financiera y Organizacional'!$B$13:$X$62743,5,0)),"",VLOOKUP(D454,'[1]Cap Financiera y Organizacional'!$B$13:$X$62743,5,0)))</f>
        <v/>
      </c>
      <c r="G454" s="520" t="str">
        <f t="shared" si="39"/>
        <v/>
      </c>
      <c r="H454" s="498" t="str">
        <f>IF(OR(D454="",E454="",F454=""),"",IF(AND(G454&gt;0,G454&lt;=CapFinanciera1),[1]Puntajes!$D$12,IF(AND(G454&gt;CapFinanciera1,G454&lt;=CapFinanciera2),[1]Puntajes!$D$13,IF(AND(G454&gt;CapFinanciera2,G454&lt;=CapFinanciera3),[1]Puntajes!$D$14,IF(AND(G454&gt;CapFinanciera3,G454&lt;=CapFinanciera4),[1]Puntajes!$D$15,IF(G454&gt;CapFinanciera4,[1]Puntajes!$D$16,0))))))</f>
        <v/>
      </c>
    </row>
    <row r="455" spans="3:8" ht="13.8">
      <c r="C455" s="558"/>
      <c r="D455" s="514" t="str">
        <f>IF(ISERROR(VLOOKUP(C455,'[1]Cap Financiera y Organizacional'!$A$12:$X$62743,2,0)),"",VLOOKUP(C455,'[1]Cap Financiera y Organizacional'!$A$12:$X$3603,2,0))</f>
        <v/>
      </c>
      <c r="E455" s="497" t="str">
        <f>IF(OR(C455="",D455=""),"",IF(ISERROR(VLOOKUP(D455,'[1]Cap Financiera y Organizacional'!$B$13:$X$62743,3,0)),"",VLOOKUP(D455,'[1]Cap Financiera y Organizacional'!$B$13:$X$62743,3,0)))</f>
        <v/>
      </c>
      <c r="F455" s="497" t="str">
        <f>IF(OR(C455="",D455=""),"",IF(ISERROR(VLOOKUP(D455,'[1]Cap Financiera y Organizacional'!$B$13:$X$62743,5,0)),"",VLOOKUP(D455,'[1]Cap Financiera y Organizacional'!$B$13:$X$62743,5,0)))</f>
        <v/>
      </c>
      <c r="G455" s="520" t="str">
        <f t="shared" si="39"/>
        <v/>
      </c>
      <c r="H455" s="498" t="str">
        <f>IF(OR(D455="",E455="",F455=""),"",IF(AND(G455&gt;0,G455&lt;=CapFinanciera1),[1]Puntajes!$D$12,IF(AND(G455&gt;CapFinanciera1,G455&lt;=CapFinanciera2),[1]Puntajes!$D$13,IF(AND(G455&gt;CapFinanciera2,G455&lt;=CapFinanciera3),[1]Puntajes!$D$14,IF(AND(G455&gt;CapFinanciera3,G455&lt;=CapFinanciera4),[1]Puntajes!$D$15,IF(G455&gt;CapFinanciera4,[1]Puntajes!$D$16,0))))))</f>
        <v/>
      </c>
    </row>
    <row r="456" spans="3:8" ht="13.8">
      <c r="C456" s="558"/>
      <c r="D456" s="514" t="str">
        <f>IF(ISERROR(VLOOKUP(C456,'[1]Cap Financiera y Organizacional'!$A$12:$X$62743,2,0)),"",VLOOKUP(C456,'[1]Cap Financiera y Organizacional'!$A$12:$X$3603,2,0))</f>
        <v/>
      </c>
      <c r="E456" s="497" t="str">
        <f>IF(OR(C456="",D456=""),"",IF(ISERROR(VLOOKUP(D456,'[1]Cap Financiera y Organizacional'!$B$13:$X$62743,3,0)),"",VLOOKUP(D456,'[1]Cap Financiera y Organizacional'!$B$13:$X$62743,3,0)))</f>
        <v/>
      </c>
      <c r="F456" s="497" t="str">
        <f>IF(OR(C456="",D456=""),"",IF(ISERROR(VLOOKUP(D456,'[1]Cap Financiera y Organizacional'!$B$13:$X$62743,5,0)),"",VLOOKUP(D456,'[1]Cap Financiera y Organizacional'!$B$13:$X$62743,5,0)))</f>
        <v/>
      </c>
      <c r="G456" s="520" t="str">
        <f t="shared" si="39"/>
        <v/>
      </c>
      <c r="H456" s="498" t="str">
        <f>IF(OR(D456="",E456="",F456=""),"",IF(AND(G456&gt;0,G456&lt;=CapFinanciera1),[1]Puntajes!$D$12,IF(AND(G456&gt;CapFinanciera1,G456&lt;=CapFinanciera2),[1]Puntajes!$D$13,IF(AND(G456&gt;CapFinanciera2,G456&lt;=CapFinanciera3),[1]Puntajes!$D$14,IF(AND(G456&gt;CapFinanciera3,G456&lt;=CapFinanciera4),[1]Puntajes!$D$15,IF(G456&gt;CapFinanciera4,[1]Puntajes!$D$16,0))))))</f>
        <v/>
      </c>
    </row>
    <row r="457" spans="3:8" ht="13.8">
      <c r="C457" s="558"/>
      <c r="D457" s="514" t="str">
        <f>IF(ISERROR(VLOOKUP(C457,'[1]Cap Financiera y Organizacional'!$A$12:$X$62743,2,0)),"",VLOOKUP(C457,'[1]Cap Financiera y Organizacional'!$A$12:$X$3603,2,0))</f>
        <v/>
      </c>
      <c r="E457" s="497" t="str">
        <f>IF(OR(C457="",D457=""),"",IF(ISERROR(VLOOKUP(D457,'[1]Cap Financiera y Organizacional'!$B$13:$X$62743,3,0)),"",VLOOKUP(D457,'[1]Cap Financiera y Organizacional'!$B$13:$X$62743,3,0)))</f>
        <v/>
      </c>
      <c r="F457" s="497" t="str">
        <f>IF(OR(C457="",D457=""),"",IF(ISERROR(VLOOKUP(D457,'[1]Cap Financiera y Organizacional'!$B$13:$X$62743,5,0)),"",VLOOKUP(D457,'[1]Cap Financiera y Organizacional'!$B$13:$X$62743,5,0)))</f>
        <v/>
      </c>
      <c r="G457" s="520" t="str">
        <f t="shared" si="39"/>
        <v/>
      </c>
      <c r="H457" s="498" t="str">
        <f>IF(OR(D457="",E457="",F457=""),"",IF(AND(G457&gt;0,G457&lt;=CapFinanciera1),[1]Puntajes!$D$12,IF(AND(G457&gt;CapFinanciera1,G457&lt;=CapFinanciera2),[1]Puntajes!$D$13,IF(AND(G457&gt;CapFinanciera2,G457&lt;=CapFinanciera3),[1]Puntajes!$D$14,IF(AND(G457&gt;CapFinanciera3,G457&lt;=CapFinanciera4),[1]Puntajes!$D$15,IF(G457&gt;CapFinanciera4,[1]Puntajes!$D$16,0))))))</f>
        <v/>
      </c>
    </row>
    <row r="458" spans="3:8" ht="13.8">
      <c r="C458" s="558"/>
      <c r="D458" s="514" t="str">
        <f>IF(ISERROR(VLOOKUP(C458,'[1]Cap Financiera y Organizacional'!$A$12:$X$62743,2,0)),"",VLOOKUP(C458,'[1]Cap Financiera y Organizacional'!$A$12:$X$3603,2,0))</f>
        <v/>
      </c>
      <c r="E458" s="497" t="str">
        <f>IF(OR(C458="",D458=""),"",IF(ISERROR(VLOOKUP(D458,'[1]Cap Financiera y Organizacional'!$B$13:$X$62743,3,0)),"",VLOOKUP(D458,'[1]Cap Financiera y Organizacional'!$B$13:$X$62743,3,0)))</f>
        <v/>
      </c>
      <c r="F458" s="497" t="str">
        <f>IF(OR(C458="",D458=""),"",IF(ISERROR(VLOOKUP(D458,'[1]Cap Financiera y Organizacional'!$B$13:$X$62743,5,0)),"",VLOOKUP(D458,'[1]Cap Financiera y Organizacional'!$B$13:$X$62743,5,0)))</f>
        <v/>
      </c>
      <c r="G458" s="520" t="str">
        <f t="shared" si="39"/>
        <v/>
      </c>
      <c r="H458" s="498" t="str">
        <f>IF(OR(D458="",E458="",F458=""),"",IF(AND(G458&gt;0,G458&lt;=CapFinanciera1),[1]Puntajes!$D$12,IF(AND(G458&gt;CapFinanciera1,G458&lt;=CapFinanciera2),[1]Puntajes!$D$13,IF(AND(G458&gt;CapFinanciera2,G458&lt;=CapFinanciera3),[1]Puntajes!$D$14,IF(AND(G458&gt;CapFinanciera3,G458&lt;=CapFinanciera4),[1]Puntajes!$D$15,IF(G458&gt;CapFinanciera4,[1]Puntajes!$D$16,0))))))</f>
        <v/>
      </c>
    </row>
    <row r="459" spans="3:8" ht="14.4" thickBot="1">
      <c r="C459" s="560"/>
      <c r="D459" s="561" t="str">
        <f>IF(ISERROR(VLOOKUP(C459,'[1]Cap Financiera y Organizacional'!$A$12:$X$62743,2,0)),"",VLOOKUP(C459,'[1]Cap Financiera y Organizacional'!$A$12:$X$3603,2,0))</f>
        <v/>
      </c>
      <c r="E459" s="501" t="str">
        <f>IF(OR(C459="",D459=""),"",IF(ISERROR(VLOOKUP(D459,'[1]Cap Financiera y Organizacional'!$B$13:$X$62743,3,0)),"",VLOOKUP(D459,'[1]Cap Financiera y Organizacional'!$B$13:$X$62743,3,0)))</f>
        <v/>
      </c>
      <c r="F459" s="501" t="str">
        <f>IF(OR(C459="",D459=""),"",IF(ISERROR(VLOOKUP(D459,'[1]Cap Financiera y Organizacional'!$B$13:$X$62743,5,0)),"",VLOOKUP(D459,'[1]Cap Financiera y Organizacional'!$B$13:$X$62743,5,0)))</f>
        <v/>
      </c>
      <c r="G459" s="524" t="str">
        <f t="shared" si="39"/>
        <v/>
      </c>
      <c r="H459" s="502" t="str">
        <f>IF(OR(D459="",E459="",F459=""),"",IF(AND(G459&gt;0,G459&lt;=CapFinanciera1),[1]Puntajes!$D$12,IF(AND(G459&gt;CapFinanciera1,G459&lt;=CapFinanciera2),[1]Puntajes!$D$13,IF(AND(G459&gt;CapFinanciera2,G459&lt;=CapFinanciera3),[1]Puntajes!$D$14,IF(AND(G459&gt;CapFinanciera3,G459&lt;=CapFinanciera4),[1]Puntajes!$D$15,IF(G459&gt;CapFinanciera4,[1]Puntajes!$D$16,0))))))</f>
        <v/>
      </c>
    </row>
    <row r="460" spans="3:8" ht="13.8">
      <c r="C460" s="562"/>
      <c r="D460" s="484" t="str">
        <f>IF(ISERROR(VLOOKUP(C460,'[1]Cap Financiera y Organizacional'!$A$12:$X$62743,2,0)),"",VLOOKUP(C460,'[1]Cap Financiera y Organizacional'!$A$12:$X$3603,2,0))</f>
        <v/>
      </c>
      <c r="E460" s="563"/>
      <c r="F460" s="497"/>
      <c r="G460" s="520"/>
      <c r="H460" s="498"/>
    </row>
    <row r="461" spans="3:8" ht="13.8">
      <c r="C461" s="558"/>
      <c r="D461" s="514" t="str">
        <f>IF(ISERROR(VLOOKUP(C461,'[1]Cap Financiera y Organizacional'!$A$12:$X$62743,2,0)),"",VLOOKUP(C461,'[1]Cap Financiera y Organizacional'!$A$12:$X$3603,2,0))</f>
        <v/>
      </c>
      <c r="E461" s="559" t="str">
        <f>IF(OR(C461="",D461=""),"",IF(ISERROR(VLOOKUP(D461,'[1]Cap Financiera y Organizacional'!$B$13:$X$62743,3,0)),"",VLOOKUP(D461,'[1]Cap Financiera y Organizacional'!$B$13:$X$62743,3,0)))</f>
        <v/>
      </c>
      <c r="F461" s="497" t="str">
        <f>IF(OR(C461="",D461=""),"",IF(ISERROR(VLOOKUP(D461,'[1]Cap Financiera y Organizacional'!$B$13:$X$62743,5,0)),"",VLOOKUP(D461,'[1]Cap Financiera y Organizacional'!$B$13:$X$62743,5,0)))</f>
        <v/>
      </c>
      <c r="G461" s="520" t="str">
        <f t="shared" ref="G461:G470" si="40">IF(OR(D461="",E461="",F461=""),"",IF(OR(E461=0,F461=0),0,E461/F461))</f>
        <v/>
      </c>
      <c r="H461" s="498" t="str">
        <f>IF(OR(D461="",E461="",F461=""),"",IF(AND(G461&gt;0,G461&lt;=CapFinanciera1),[1]Puntajes!$D$12,IF(AND(G461&gt;CapFinanciera1,G461&lt;=CapFinanciera2),[1]Puntajes!$D$13,IF(AND(G461&gt;CapFinanciera2,G461&lt;=CapFinanciera3),[1]Puntajes!$D$14,IF(AND(G461&gt;CapFinanciera3,G461&lt;=CapFinanciera4),[1]Puntajes!$D$15,IF(G461&gt;CapFinanciera4,[1]Puntajes!$D$16,0))))))</f>
        <v/>
      </c>
    </row>
    <row r="462" spans="3:8" ht="13.8">
      <c r="C462" s="558"/>
      <c r="D462" s="514" t="str">
        <f>IF(ISERROR(VLOOKUP(C462,'[1]Cap Financiera y Organizacional'!$A$12:$X$62743,2,0)),"",VLOOKUP(C462,'[1]Cap Financiera y Organizacional'!$A$12:$X$3603,2,0))</f>
        <v/>
      </c>
      <c r="E462" s="559" t="str">
        <f>IF(OR(C462="",D462=""),"",IF(ISERROR(VLOOKUP(D462,'[1]Cap Financiera y Organizacional'!$B$13:$X$62743,3,0)),"",VLOOKUP(D462,'[1]Cap Financiera y Organizacional'!$B$13:$X$62743,3,0)))</f>
        <v/>
      </c>
      <c r="F462" s="497" t="str">
        <f>IF(OR(C462="",D462=""),"",IF(ISERROR(VLOOKUP(D462,'[1]Cap Financiera y Organizacional'!$B$13:$X$62743,5,0)),"",VLOOKUP(D462,'[1]Cap Financiera y Organizacional'!$B$13:$X$62743,5,0)))</f>
        <v/>
      </c>
      <c r="G462" s="520" t="str">
        <f t="shared" si="40"/>
        <v/>
      </c>
      <c r="H462" s="498" t="str">
        <f>IF(OR(D462="",E462="",F462=""),"",IF(AND(G462&gt;0,G462&lt;=CapFinanciera1),[1]Puntajes!$D$12,IF(AND(G462&gt;CapFinanciera1,G462&lt;=CapFinanciera2),[1]Puntajes!$D$13,IF(AND(G462&gt;CapFinanciera2,G462&lt;=CapFinanciera3),[1]Puntajes!$D$14,IF(AND(G462&gt;CapFinanciera3,G462&lt;=CapFinanciera4),[1]Puntajes!$D$15,IF(G462&gt;CapFinanciera4,[1]Puntajes!$D$16,0))))))</f>
        <v/>
      </c>
    </row>
    <row r="463" spans="3:8" ht="13.8">
      <c r="C463" s="558"/>
      <c r="D463" s="514" t="str">
        <f>IF(ISERROR(VLOOKUP(C463,'[1]Cap Financiera y Organizacional'!$A$12:$X$62743,2,0)),"",VLOOKUP(C463,'[1]Cap Financiera y Organizacional'!$A$12:$X$3603,2,0))</f>
        <v/>
      </c>
      <c r="E463" s="559" t="str">
        <f>IF(OR(C463="",D463=""),"",IF(ISERROR(VLOOKUP(D463,'[1]Cap Financiera y Organizacional'!$B$13:$X$62743,3,0)),"",VLOOKUP(D463,'[1]Cap Financiera y Organizacional'!$B$13:$X$62743,3,0)))</f>
        <v/>
      </c>
      <c r="F463" s="497" t="str">
        <f>IF(OR(C463="",D463=""),"",IF(ISERROR(VLOOKUP(D463,'[1]Cap Financiera y Organizacional'!$B$13:$X$62743,5,0)),"",VLOOKUP(D463,'[1]Cap Financiera y Organizacional'!$B$13:$X$62743,5,0)))</f>
        <v/>
      </c>
      <c r="G463" s="520" t="str">
        <f t="shared" si="40"/>
        <v/>
      </c>
      <c r="H463" s="498" t="str">
        <f>IF(OR(D463="",E463="",F463=""),"",IF(AND(G463&gt;0,G463&lt;=CapFinanciera1),[1]Puntajes!$D$12,IF(AND(G463&gt;CapFinanciera1,G463&lt;=CapFinanciera2),[1]Puntajes!$D$13,IF(AND(G463&gt;CapFinanciera2,G463&lt;=CapFinanciera3),[1]Puntajes!$D$14,IF(AND(G463&gt;CapFinanciera3,G463&lt;=CapFinanciera4),[1]Puntajes!$D$15,IF(G463&gt;CapFinanciera4,[1]Puntajes!$D$16,0))))))</f>
        <v/>
      </c>
    </row>
    <row r="464" spans="3:8" ht="13.8">
      <c r="C464" s="558"/>
      <c r="D464" s="514" t="str">
        <f>IF(ISERROR(VLOOKUP(C464,'[1]Cap Financiera y Organizacional'!$A$12:$X$62743,2,0)),"",VLOOKUP(C464,'[1]Cap Financiera y Organizacional'!$A$12:$X$3603,2,0))</f>
        <v/>
      </c>
      <c r="E464" s="497" t="str">
        <f>IF(OR(C464="",D464=""),"",IF(ISERROR(VLOOKUP(D464,'[1]Cap Financiera y Organizacional'!$B$13:$X$62743,3,0)),"",VLOOKUP(D464,'[1]Cap Financiera y Organizacional'!$B$13:$X$62743,3,0)))</f>
        <v/>
      </c>
      <c r="F464" s="497" t="str">
        <f>IF(OR(C464="",D464=""),"",IF(ISERROR(VLOOKUP(D464,'[1]Cap Financiera y Organizacional'!$B$13:$X$62743,5,0)),"",VLOOKUP(D464,'[1]Cap Financiera y Organizacional'!$B$13:$X$62743,5,0)))</f>
        <v/>
      </c>
      <c r="G464" s="520" t="str">
        <f t="shared" si="40"/>
        <v/>
      </c>
      <c r="H464" s="498" t="str">
        <f>IF(OR(D464="",E464="",F464=""),"",IF(AND(G464&gt;0,G464&lt;=CapFinanciera1),[1]Puntajes!$D$12,IF(AND(G464&gt;CapFinanciera1,G464&lt;=CapFinanciera2),[1]Puntajes!$D$13,IF(AND(G464&gt;CapFinanciera2,G464&lt;=CapFinanciera3),[1]Puntajes!$D$14,IF(AND(G464&gt;CapFinanciera3,G464&lt;=CapFinanciera4),[1]Puntajes!$D$15,IF(G464&gt;CapFinanciera4,[1]Puntajes!$D$16,0))))))</f>
        <v/>
      </c>
    </row>
    <row r="465" spans="1:8" ht="13.8">
      <c r="C465" s="558"/>
      <c r="D465" s="514" t="str">
        <f>IF(ISERROR(VLOOKUP(C465,'[1]Cap Financiera y Organizacional'!$A$12:$X$62743,2,0)),"",VLOOKUP(C465,'[1]Cap Financiera y Organizacional'!$A$12:$X$3603,2,0))</f>
        <v/>
      </c>
      <c r="E465" s="497" t="str">
        <f>IF(OR(C465="",D465=""),"",IF(ISERROR(VLOOKUP(D465,'[1]Cap Financiera y Organizacional'!$B$13:$X$62743,3,0)),"",VLOOKUP(D465,'[1]Cap Financiera y Organizacional'!$B$13:$X$62743,3,0)))</f>
        <v/>
      </c>
      <c r="F465" s="497" t="str">
        <f>IF(OR(C465="",D465=""),"",IF(ISERROR(VLOOKUP(D465,'[1]Cap Financiera y Organizacional'!$B$13:$X$62743,5,0)),"",VLOOKUP(D465,'[1]Cap Financiera y Organizacional'!$B$13:$X$62743,5,0)))</f>
        <v/>
      </c>
      <c r="G465" s="520" t="str">
        <f t="shared" si="40"/>
        <v/>
      </c>
      <c r="H465" s="498" t="str">
        <f>IF(OR(D465="",E465="",F465=""),"",IF(AND(G465&gt;0,G465&lt;=CapFinanciera1),[1]Puntajes!$D$12,IF(AND(G465&gt;CapFinanciera1,G465&lt;=CapFinanciera2),[1]Puntajes!$D$13,IF(AND(G465&gt;CapFinanciera2,G465&lt;=CapFinanciera3),[1]Puntajes!$D$14,IF(AND(G465&gt;CapFinanciera3,G465&lt;=CapFinanciera4),[1]Puntajes!$D$15,IF(G465&gt;CapFinanciera4,[1]Puntajes!$D$16,0))))))</f>
        <v/>
      </c>
    </row>
    <row r="466" spans="1:8" ht="13.8">
      <c r="C466" s="558"/>
      <c r="D466" s="514" t="str">
        <f>IF(ISERROR(VLOOKUP(C466,'[1]Cap Financiera y Organizacional'!$A$12:$X$62743,2,0)),"",VLOOKUP(C466,'[1]Cap Financiera y Organizacional'!$A$12:$X$3603,2,0))</f>
        <v/>
      </c>
      <c r="E466" s="497" t="str">
        <f>IF(OR(C466="",D466=""),"",IF(ISERROR(VLOOKUP(D466,'[1]Cap Financiera y Organizacional'!$B$13:$X$62743,3,0)),"",VLOOKUP(D466,'[1]Cap Financiera y Organizacional'!$B$13:$X$62743,3,0)))</f>
        <v/>
      </c>
      <c r="F466" s="497" t="str">
        <f>IF(OR(C466="",D466=""),"",IF(ISERROR(VLOOKUP(D466,'[1]Cap Financiera y Organizacional'!$B$13:$X$62743,5,0)),"",VLOOKUP(D466,'[1]Cap Financiera y Organizacional'!$B$13:$X$62743,5,0)))</f>
        <v/>
      </c>
      <c r="G466" s="520" t="str">
        <f t="shared" si="40"/>
        <v/>
      </c>
      <c r="H466" s="498" t="str">
        <f>IF(OR(D466="",E466="",F466=""),"",IF(AND(G466&gt;0,G466&lt;=CapFinanciera1),[1]Puntajes!$D$12,IF(AND(G466&gt;CapFinanciera1,G466&lt;=CapFinanciera2),[1]Puntajes!$D$13,IF(AND(G466&gt;CapFinanciera2,G466&lt;=CapFinanciera3),[1]Puntajes!$D$14,IF(AND(G466&gt;CapFinanciera3,G466&lt;=CapFinanciera4),[1]Puntajes!$D$15,IF(G466&gt;CapFinanciera4,[1]Puntajes!$D$16,0))))))</f>
        <v/>
      </c>
    </row>
    <row r="467" spans="1:8" ht="13.8">
      <c r="C467" s="558"/>
      <c r="D467" s="514" t="str">
        <f>IF(ISERROR(VLOOKUP(C467,'[1]Cap Financiera y Organizacional'!$A$12:$X$62743,2,0)),"",VLOOKUP(C467,'[1]Cap Financiera y Organizacional'!$A$12:$X$3603,2,0))</f>
        <v/>
      </c>
      <c r="E467" s="497" t="str">
        <f>IF(OR(C467="",D467=""),"",IF(ISERROR(VLOOKUP(D467,'[1]Cap Financiera y Organizacional'!$B$13:$X$62743,3,0)),"",VLOOKUP(D467,'[1]Cap Financiera y Organizacional'!$B$13:$X$62743,3,0)))</f>
        <v/>
      </c>
      <c r="F467" s="497" t="str">
        <f>IF(OR(C467="",D467=""),"",IF(ISERROR(VLOOKUP(D467,'[1]Cap Financiera y Organizacional'!$B$13:$X$62743,5,0)),"",VLOOKUP(D467,'[1]Cap Financiera y Organizacional'!$B$13:$X$62743,5,0)))</f>
        <v/>
      </c>
      <c r="G467" s="520" t="str">
        <f t="shared" si="40"/>
        <v/>
      </c>
      <c r="H467" s="498" t="str">
        <f>IF(OR(D467="",E467="",F467=""),"",IF(AND(G467&gt;0,G467&lt;=CapFinanciera1),[1]Puntajes!$D$12,IF(AND(G467&gt;CapFinanciera1,G467&lt;=CapFinanciera2),[1]Puntajes!$D$13,IF(AND(G467&gt;CapFinanciera2,G467&lt;=CapFinanciera3),[1]Puntajes!$D$14,IF(AND(G467&gt;CapFinanciera3,G467&lt;=CapFinanciera4),[1]Puntajes!$D$15,IF(G467&gt;CapFinanciera4,[1]Puntajes!$D$16,0))))))</f>
        <v/>
      </c>
    </row>
    <row r="468" spans="1:8" ht="13.8">
      <c r="C468" s="558"/>
      <c r="D468" s="514" t="str">
        <f>IF(ISERROR(VLOOKUP(C468,'[1]Cap Financiera y Organizacional'!$A$12:$X$62743,2,0)),"",VLOOKUP(C468,'[1]Cap Financiera y Organizacional'!$A$12:$X$3603,2,0))</f>
        <v/>
      </c>
      <c r="E468" s="497" t="str">
        <f>IF(OR(C468="",D468=""),"",IF(ISERROR(VLOOKUP(D468,'[1]Cap Financiera y Organizacional'!$B$13:$X$62743,3,0)),"",VLOOKUP(D468,'[1]Cap Financiera y Organizacional'!$B$13:$X$62743,3,0)))</f>
        <v/>
      </c>
      <c r="F468" s="497" t="str">
        <f>IF(OR(C468="",D468=""),"",IF(ISERROR(VLOOKUP(D468,'[1]Cap Financiera y Organizacional'!$B$13:$X$62743,5,0)),"",VLOOKUP(D468,'[1]Cap Financiera y Organizacional'!$B$13:$X$62743,5,0)))</f>
        <v/>
      </c>
      <c r="G468" s="520" t="str">
        <f t="shared" si="40"/>
        <v/>
      </c>
      <c r="H468" s="498" t="str">
        <f>IF(OR(D468="",E468="",F468=""),"",IF(AND(G468&gt;0,G468&lt;=CapFinanciera1),[1]Puntajes!$D$12,IF(AND(G468&gt;CapFinanciera1,G468&lt;=CapFinanciera2),[1]Puntajes!$D$13,IF(AND(G468&gt;CapFinanciera2,G468&lt;=CapFinanciera3),[1]Puntajes!$D$14,IF(AND(G468&gt;CapFinanciera3,G468&lt;=CapFinanciera4),[1]Puntajes!$D$15,IF(G468&gt;CapFinanciera4,[1]Puntajes!$D$16,0))))))</f>
        <v/>
      </c>
    </row>
    <row r="469" spans="1:8" ht="13.8">
      <c r="C469" s="558"/>
      <c r="D469" s="514" t="str">
        <f>IF(ISERROR(VLOOKUP(C469,'[1]Cap Financiera y Organizacional'!$A$12:$X$62743,2,0)),"",VLOOKUP(C469,'[1]Cap Financiera y Organizacional'!$A$12:$X$3603,2,0))</f>
        <v/>
      </c>
      <c r="E469" s="497" t="str">
        <f>IF(OR(C469="",D469=""),"",IF(ISERROR(VLOOKUP(D469,'[1]Cap Financiera y Organizacional'!$B$13:$X$62743,3,0)),"",VLOOKUP(D469,'[1]Cap Financiera y Organizacional'!$B$13:$X$62743,3,0)))</f>
        <v/>
      </c>
      <c r="F469" s="497" t="str">
        <f>IF(OR(C469="",D469=""),"",IF(ISERROR(VLOOKUP(D469,'[1]Cap Financiera y Organizacional'!$B$13:$X$62743,5,0)),"",VLOOKUP(D469,'[1]Cap Financiera y Organizacional'!$B$13:$X$62743,5,0)))</f>
        <v/>
      </c>
      <c r="G469" s="520" t="str">
        <f t="shared" si="40"/>
        <v/>
      </c>
      <c r="H469" s="498" t="str">
        <f>IF(OR(D469="",E469="",F469=""),"",IF(AND(G469&gt;0,G469&lt;=CapFinanciera1),[1]Puntajes!$D$12,IF(AND(G469&gt;CapFinanciera1,G469&lt;=CapFinanciera2),[1]Puntajes!$D$13,IF(AND(G469&gt;CapFinanciera2,G469&lt;=CapFinanciera3),[1]Puntajes!$D$14,IF(AND(G469&gt;CapFinanciera3,G469&lt;=CapFinanciera4),[1]Puntajes!$D$15,IF(G469&gt;CapFinanciera4,[1]Puntajes!$D$16,0))))))</f>
        <v/>
      </c>
    </row>
    <row r="470" spans="1:8" ht="14.4" thickBot="1">
      <c r="C470" s="560"/>
      <c r="D470" s="561" t="str">
        <f>IF(ISERROR(VLOOKUP(C470,'[1]Cap Financiera y Organizacional'!$A$12:$X$62743,2,0)),"",VLOOKUP(C470,'[1]Cap Financiera y Organizacional'!$A$12:$X$3603,2,0))</f>
        <v/>
      </c>
      <c r="E470" s="501" t="str">
        <f>IF(OR(C470="",D470=""),"",IF(ISERROR(VLOOKUP(D470,'[1]Cap Financiera y Organizacional'!$B$13:$X$62743,3,0)),"",VLOOKUP(D470,'[1]Cap Financiera y Organizacional'!$B$13:$X$62743,3,0)))</f>
        <v/>
      </c>
      <c r="F470" s="501" t="str">
        <f>IF(OR(C470="",D470=""),"",IF(ISERROR(VLOOKUP(D470,'[1]Cap Financiera y Organizacional'!$B$13:$X$62743,5,0)),"",VLOOKUP(D470,'[1]Cap Financiera y Organizacional'!$B$13:$X$62743,5,0)))</f>
        <v/>
      </c>
      <c r="G470" s="524" t="str">
        <f t="shared" si="40"/>
        <v/>
      </c>
      <c r="H470" s="502" t="str">
        <f>IF(OR(D470="",E470="",F470=""),"",IF(AND(G470&gt;0,G470&lt;=CapFinanciera1),[1]Puntajes!$D$12,IF(AND(G470&gt;CapFinanciera1,G470&lt;=CapFinanciera2),[1]Puntajes!$D$13,IF(AND(G470&gt;CapFinanciera2,G470&lt;=CapFinanciera3),[1]Puntajes!$D$14,IF(AND(G470&gt;CapFinanciera3,G470&lt;=CapFinanciera4),[1]Puntajes!$D$15,IF(G470&gt;CapFinanciera4,[1]Puntajes!$D$16,0))))))</f>
        <v/>
      </c>
    </row>
    <row r="471" spans="1:8" ht="13.8">
      <c r="C471" s="562"/>
      <c r="D471" s="484" t="str">
        <f>IF(ISERROR(VLOOKUP(C471,'[1]Cap Financiera y Organizacional'!$A$12:$X$62743,2,0)),"",VLOOKUP(C471,'[1]Cap Financiera y Organizacional'!$A$12:$X$3603,2,0))</f>
        <v/>
      </c>
      <c r="E471" s="563"/>
      <c r="F471" s="497"/>
      <c r="G471" s="520"/>
      <c r="H471" s="498"/>
    </row>
    <row r="472" spans="1:8" ht="13.8">
      <c r="C472" s="558"/>
      <c r="D472" s="514" t="str">
        <f>IF(ISERROR(VLOOKUP(C472,'[1]Cap Financiera y Organizacional'!$A$12:$X$62743,2,0)),"",VLOOKUP(C472,'[1]Cap Financiera y Organizacional'!$A$12:$X$3603,2,0))</f>
        <v/>
      </c>
      <c r="E472" s="559" t="str">
        <f>IF(OR(C472="",D472=""),"",IF(ISERROR(VLOOKUP(D472,'[1]Cap Financiera y Organizacional'!$B$13:$X$62743,3,0)),"",VLOOKUP(D472,'[1]Cap Financiera y Organizacional'!$B$13:$X$62743,3,0)))</f>
        <v/>
      </c>
      <c r="F472" s="497" t="str">
        <f>IF(OR(C472="",D472=""),"",IF(ISERROR(VLOOKUP(D472,'[1]Cap Financiera y Organizacional'!$B$13:$X$62743,5,0)),"",VLOOKUP(D472,'[1]Cap Financiera y Organizacional'!$B$13:$X$62743,5,0)))</f>
        <v/>
      </c>
      <c r="G472" s="520" t="str">
        <f t="shared" ref="G472:G481" si="41">IF(OR(D472="",E472="",F472=""),"",IF(OR(E472=0,F472=0),0,E472/F472))</f>
        <v/>
      </c>
      <c r="H472" s="498" t="str">
        <f>IF(OR(D472="",E472="",F472=""),"",IF(AND(G472&gt;0,G472&lt;=CapFinanciera1),[1]Puntajes!$D$12,IF(AND(G472&gt;CapFinanciera1,G472&lt;=CapFinanciera2),[1]Puntajes!$D$13,IF(AND(G472&gt;CapFinanciera2,G472&lt;=CapFinanciera3),[1]Puntajes!$D$14,IF(AND(G472&gt;CapFinanciera3,G472&lt;=CapFinanciera4),[1]Puntajes!$D$15,IF(G472&gt;CapFinanciera4,[1]Puntajes!$D$16,0))))))</f>
        <v/>
      </c>
    </row>
    <row r="473" spans="1:8" ht="13.8">
      <c r="A473" s="509" t="s">
        <v>269</v>
      </c>
      <c r="B473" s="509"/>
      <c r="C473" s="564"/>
      <c r="D473" s="514" t="str">
        <f>IF(ISERROR(VLOOKUP(C473,'[1]Cap Financiera y Organizacional'!$A$12:$X$62743,2,0)),"",VLOOKUP(C473,'[1]Cap Financiera y Organizacional'!$A$12:$X$3603,2,0))</f>
        <v/>
      </c>
      <c r="E473" s="559" t="str">
        <f>IF(OR(C473="",D473=""),"",IF(ISERROR(VLOOKUP(D473,'[1]Cap Financiera y Organizacional'!$B$13:$X$62743,3,0)),"",VLOOKUP(D473,'[1]Cap Financiera y Organizacional'!$B$13:$X$62743,3,0)))</f>
        <v/>
      </c>
      <c r="F473" s="497" t="str">
        <f>IF(OR(C473="",D473=""),"",IF(ISERROR(VLOOKUP(D473,'[1]Cap Financiera y Organizacional'!$B$13:$X$62743,5,0)),"",VLOOKUP(D473,'[1]Cap Financiera y Organizacional'!$B$13:$X$62743,5,0)))</f>
        <v/>
      </c>
      <c r="G473" s="520" t="str">
        <f t="shared" si="41"/>
        <v/>
      </c>
      <c r="H473" s="498" t="str">
        <f>IF(OR(D473="",E473="",F473=""),"",IF(AND(G473&gt;0,G473&lt;=CapFinanciera1),[1]Puntajes!$D$12,IF(AND(G473&gt;CapFinanciera1,G473&lt;=CapFinanciera2),[1]Puntajes!$D$13,IF(AND(G473&gt;CapFinanciera2,G473&lt;=CapFinanciera3),[1]Puntajes!$D$14,IF(AND(G473&gt;CapFinanciera3,G473&lt;=CapFinanciera4),[1]Puntajes!$D$15,IF(G473&gt;CapFinanciera4,[1]Puntajes!$D$16,0))))))</f>
        <v/>
      </c>
    </row>
    <row r="474" spans="1:8" ht="13.8">
      <c r="A474" s="509" t="s">
        <v>269</v>
      </c>
      <c r="B474" s="509"/>
      <c r="C474" s="564"/>
      <c r="D474" s="514" t="str">
        <f>IF(ISERROR(VLOOKUP(C474,'[1]Cap Financiera y Organizacional'!$A$12:$X$62743,2,0)),"",VLOOKUP(C474,'[1]Cap Financiera y Organizacional'!$A$12:$X$3603,2,0))</f>
        <v/>
      </c>
      <c r="E474" s="559" t="str">
        <f>IF(OR(C474="",D474=""),"",IF(ISERROR(VLOOKUP(D474,'[1]Cap Financiera y Organizacional'!$B$13:$X$62743,3,0)),"",VLOOKUP(D474,'[1]Cap Financiera y Organizacional'!$B$13:$X$62743,3,0)))</f>
        <v/>
      </c>
      <c r="F474" s="497" t="str">
        <f>IF(OR(C474="",D474=""),"",IF(ISERROR(VLOOKUP(D474,'[1]Cap Financiera y Organizacional'!$B$13:$X$62743,5,0)),"",VLOOKUP(D474,'[1]Cap Financiera y Organizacional'!$B$13:$X$62743,5,0)))</f>
        <v/>
      </c>
      <c r="G474" s="520" t="str">
        <f t="shared" si="41"/>
        <v/>
      </c>
      <c r="H474" s="498" t="str">
        <f>IF(OR(D474="",E474="",F474=""),"",IF(AND(G474&gt;0,G474&lt;=CapFinanciera1),[1]Puntajes!$D$12,IF(AND(G474&gt;CapFinanciera1,G474&lt;=CapFinanciera2),[1]Puntajes!$D$13,IF(AND(G474&gt;CapFinanciera2,G474&lt;=CapFinanciera3),[1]Puntajes!$D$14,IF(AND(G474&gt;CapFinanciera3,G474&lt;=CapFinanciera4),[1]Puntajes!$D$15,IF(G474&gt;CapFinanciera4,[1]Puntajes!$D$16,0))))))</f>
        <v/>
      </c>
    </row>
    <row r="475" spans="1:8" ht="13.8">
      <c r="C475" s="558"/>
      <c r="D475" s="514" t="str">
        <f>IF(ISERROR(VLOOKUP(C475,'[1]Cap Financiera y Organizacional'!$A$12:$X$62743,2,0)),"",VLOOKUP(C475,'[1]Cap Financiera y Organizacional'!$A$12:$X$3603,2,0))</f>
        <v/>
      </c>
      <c r="E475" s="497" t="str">
        <f>IF(OR(C475="",D475=""),"",IF(ISERROR(VLOOKUP(D475,'[1]Cap Financiera y Organizacional'!$B$13:$X$62743,3,0)),"",VLOOKUP(D475,'[1]Cap Financiera y Organizacional'!$B$13:$X$62743,3,0)))</f>
        <v/>
      </c>
      <c r="F475" s="497" t="str">
        <f>IF(OR(C475="",D475=""),"",IF(ISERROR(VLOOKUP(D475,'[1]Cap Financiera y Organizacional'!$B$13:$X$62743,5,0)),"",VLOOKUP(D475,'[1]Cap Financiera y Organizacional'!$B$13:$X$62743,5,0)))</f>
        <v/>
      </c>
      <c r="G475" s="520" t="str">
        <f t="shared" si="41"/>
        <v/>
      </c>
      <c r="H475" s="498" t="str">
        <f>IF(OR(D475="",E475="",F475=""),"",IF(AND(G475&gt;0,G475&lt;=CapFinanciera1),[1]Puntajes!$D$12,IF(AND(G475&gt;CapFinanciera1,G475&lt;=CapFinanciera2),[1]Puntajes!$D$13,IF(AND(G475&gt;CapFinanciera2,G475&lt;=CapFinanciera3),[1]Puntajes!$D$14,IF(AND(G475&gt;CapFinanciera3,G475&lt;=CapFinanciera4),[1]Puntajes!$D$15,IF(G475&gt;CapFinanciera4,[1]Puntajes!$D$16,0))))))</f>
        <v/>
      </c>
    </row>
    <row r="476" spans="1:8" ht="13.8">
      <c r="C476" s="558"/>
      <c r="D476" s="514" t="str">
        <f>IF(ISERROR(VLOOKUP(C476,'[1]Cap Financiera y Organizacional'!$A$12:$X$62743,2,0)),"",VLOOKUP(C476,'[1]Cap Financiera y Organizacional'!$A$12:$X$3603,2,0))</f>
        <v/>
      </c>
      <c r="E476" s="497" t="str">
        <f>IF(OR(C476="",D476=""),"",IF(ISERROR(VLOOKUP(D476,'[1]Cap Financiera y Organizacional'!$B$13:$X$62743,3,0)),"",VLOOKUP(D476,'[1]Cap Financiera y Organizacional'!$B$13:$X$62743,3,0)))</f>
        <v/>
      </c>
      <c r="F476" s="497" t="str">
        <f>IF(OR(C476="",D476=""),"",IF(ISERROR(VLOOKUP(D476,'[1]Cap Financiera y Organizacional'!$B$13:$X$62743,5,0)),"",VLOOKUP(D476,'[1]Cap Financiera y Organizacional'!$B$13:$X$62743,5,0)))</f>
        <v/>
      </c>
      <c r="G476" s="520" t="str">
        <f t="shared" si="41"/>
        <v/>
      </c>
      <c r="H476" s="498" t="str">
        <f>IF(OR(D476="",E476="",F476=""),"",IF(AND(G476&gt;0,G476&lt;=CapFinanciera1),[1]Puntajes!$D$12,IF(AND(G476&gt;CapFinanciera1,G476&lt;=CapFinanciera2),[1]Puntajes!$D$13,IF(AND(G476&gt;CapFinanciera2,G476&lt;=CapFinanciera3),[1]Puntajes!$D$14,IF(AND(G476&gt;CapFinanciera3,G476&lt;=CapFinanciera4),[1]Puntajes!$D$15,IF(G476&gt;CapFinanciera4,[1]Puntajes!$D$16,0))))))</f>
        <v/>
      </c>
    </row>
    <row r="477" spans="1:8" ht="13.8">
      <c r="C477" s="558"/>
      <c r="D477" s="514" t="str">
        <f>IF(ISERROR(VLOOKUP(C477,'[1]Cap Financiera y Organizacional'!$A$12:$X$62743,2,0)),"",VLOOKUP(C477,'[1]Cap Financiera y Organizacional'!$A$12:$X$3603,2,0))</f>
        <v/>
      </c>
      <c r="E477" s="497" t="str">
        <f>IF(OR(C477="",D477=""),"",IF(ISERROR(VLOOKUP(D477,'[1]Cap Financiera y Organizacional'!$B$13:$X$62743,3,0)),"",VLOOKUP(D477,'[1]Cap Financiera y Organizacional'!$B$13:$X$62743,3,0)))</f>
        <v/>
      </c>
      <c r="F477" s="497" t="str">
        <f>IF(OR(C477="",D477=""),"",IF(ISERROR(VLOOKUP(D477,'[1]Cap Financiera y Organizacional'!$B$13:$X$62743,5,0)),"",VLOOKUP(D477,'[1]Cap Financiera y Organizacional'!$B$13:$X$62743,5,0)))</f>
        <v/>
      </c>
      <c r="G477" s="520" t="str">
        <f t="shared" si="41"/>
        <v/>
      </c>
      <c r="H477" s="498" t="str">
        <f>IF(OR(D477="",E477="",F477=""),"",IF(AND(G477&gt;0,G477&lt;=CapFinanciera1),[1]Puntajes!$D$12,IF(AND(G477&gt;CapFinanciera1,G477&lt;=CapFinanciera2),[1]Puntajes!$D$13,IF(AND(G477&gt;CapFinanciera2,G477&lt;=CapFinanciera3),[1]Puntajes!$D$14,IF(AND(G477&gt;CapFinanciera3,G477&lt;=CapFinanciera4),[1]Puntajes!$D$15,IF(G477&gt;CapFinanciera4,[1]Puntajes!$D$16,0))))))</f>
        <v/>
      </c>
    </row>
    <row r="478" spans="1:8" ht="13.8">
      <c r="C478" s="558"/>
      <c r="D478" s="514" t="str">
        <f>IF(ISERROR(VLOOKUP(C478,'[1]Cap Financiera y Organizacional'!$A$12:$X$62743,2,0)),"",VLOOKUP(C478,'[1]Cap Financiera y Organizacional'!$A$12:$X$3603,2,0))</f>
        <v/>
      </c>
      <c r="E478" s="497" t="str">
        <f>IF(OR(C478="",D478=""),"",IF(ISERROR(VLOOKUP(D478,'[1]Cap Financiera y Organizacional'!$B$13:$X$62743,3,0)),"",VLOOKUP(D478,'[1]Cap Financiera y Organizacional'!$B$13:$X$62743,3,0)))</f>
        <v/>
      </c>
      <c r="F478" s="497" t="str">
        <f>IF(OR(C478="",D478=""),"",IF(ISERROR(VLOOKUP(D478,'[1]Cap Financiera y Organizacional'!$B$13:$X$62743,5,0)),"",VLOOKUP(D478,'[1]Cap Financiera y Organizacional'!$B$13:$X$62743,5,0)))</f>
        <v/>
      </c>
      <c r="G478" s="520" t="str">
        <f t="shared" si="41"/>
        <v/>
      </c>
      <c r="H478" s="498" t="str">
        <f>IF(OR(D478="",E478="",F478=""),"",IF(AND(G478&gt;0,G478&lt;=CapFinanciera1),[1]Puntajes!$D$12,IF(AND(G478&gt;CapFinanciera1,G478&lt;=CapFinanciera2),[1]Puntajes!$D$13,IF(AND(G478&gt;CapFinanciera2,G478&lt;=CapFinanciera3),[1]Puntajes!$D$14,IF(AND(G478&gt;CapFinanciera3,G478&lt;=CapFinanciera4),[1]Puntajes!$D$15,IF(G478&gt;CapFinanciera4,[1]Puntajes!$D$16,0))))))</f>
        <v/>
      </c>
    </row>
    <row r="479" spans="1:8" ht="13.8">
      <c r="C479" s="558"/>
      <c r="D479" s="514" t="str">
        <f>IF(ISERROR(VLOOKUP(C479,'[1]Cap Financiera y Organizacional'!$A$12:$X$62743,2,0)),"",VLOOKUP(C479,'[1]Cap Financiera y Organizacional'!$A$12:$X$3603,2,0))</f>
        <v/>
      </c>
      <c r="E479" s="497" t="str">
        <f>IF(OR(C479="",D479=""),"",IF(ISERROR(VLOOKUP(D479,'[1]Cap Financiera y Organizacional'!$B$13:$X$62743,3,0)),"",VLOOKUP(D479,'[1]Cap Financiera y Organizacional'!$B$13:$X$62743,3,0)))</f>
        <v/>
      </c>
      <c r="F479" s="497" t="str">
        <f>IF(OR(C479="",D479=""),"",IF(ISERROR(VLOOKUP(D479,'[1]Cap Financiera y Organizacional'!$B$13:$X$62743,5,0)),"",VLOOKUP(D479,'[1]Cap Financiera y Organizacional'!$B$13:$X$62743,5,0)))</f>
        <v/>
      </c>
      <c r="G479" s="520" t="str">
        <f t="shared" si="41"/>
        <v/>
      </c>
      <c r="H479" s="498" t="str">
        <f>IF(OR(D479="",E479="",F479=""),"",IF(AND(G479&gt;0,G479&lt;=CapFinanciera1),[1]Puntajes!$D$12,IF(AND(G479&gt;CapFinanciera1,G479&lt;=CapFinanciera2),[1]Puntajes!$D$13,IF(AND(G479&gt;CapFinanciera2,G479&lt;=CapFinanciera3),[1]Puntajes!$D$14,IF(AND(G479&gt;CapFinanciera3,G479&lt;=CapFinanciera4),[1]Puntajes!$D$15,IF(G479&gt;CapFinanciera4,[1]Puntajes!$D$16,0))))))</f>
        <v/>
      </c>
    </row>
    <row r="480" spans="1:8" ht="13.8">
      <c r="C480" s="558"/>
      <c r="D480" s="514" t="str">
        <f>IF(ISERROR(VLOOKUP(C480,'[1]Cap Financiera y Organizacional'!$A$12:$X$62743,2,0)),"",VLOOKUP(C480,'[1]Cap Financiera y Organizacional'!$A$12:$X$3603,2,0))</f>
        <v/>
      </c>
      <c r="E480" s="497" t="str">
        <f>IF(OR(C480="",D480=""),"",IF(ISERROR(VLOOKUP(D480,'[1]Cap Financiera y Organizacional'!$B$13:$X$62743,3,0)),"",VLOOKUP(D480,'[1]Cap Financiera y Organizacional'!$B$13:$X$62743,3,0)))</f>
        <v/>
      </c>
      <c r="F480" s="497" t="str">
        <f>IF(OR(C480="",D480=""),"",IF(ISERROR(VLOOKUP(D480,'[1]Cap Financiera y Organizacional'!$B$13:$X$62743,5,0)),"",VLOOKUP(D480,'[1]Cap Financiera y Organizacional'!$B$13:$X$62743,5,0)))</f>
        <v/>
      </c>
      <c r="G480" s="520" t="str">
        <f t="shared" si="41"/>
        <v/>
      </c>
      <c r="H480" s="498" t="str">
        <f>IF(OR(D480="",E480="",F480=""),"",IF(AND(G480&gt;0,G480&lt;=CapFinanciera1),[1]Puntajes!$D$12,IF(AND(G480&gt;CapFinanciera1,G480&lt;=CapFinanciera2),[1]Puntajes!$D$13,IF(AND(G480&gt;CapFinanciera2,G480&lt;=CapFinanciera3),[1]Puntajes!$D$14,IF(AND(G480&gt;CapFinanciera3,G480&lt;=CapFinanciera4),[1]Puntajes!$D$15,IF(G480&gt;CapFinanciera4,[1]Puntajes!$D$16,0))))))</f>
        <v/>
      </c>
    </row>
    <row r="481" spans="3:8" ht="14.4" thickBot="1">
      <c r="C481" s="560"/>
      <c r="D481" s="561" t="str">
        <f>IF(ISERROR(VLOOKUP(C481,'[1]Cap Financiera y Organizacional'!$A$12:$X$62743,2,0)),"",VLOOKUP(C481,'[1]Cap Financiera y Organizacional'!$A$12:$X$3603,2,0))</f>
        <v/>
      </c>
      <c r="E481" s="501" t="str">
        <f>IF(OR(C481="",D481=""),"",IF(ISERROR(VLOOKUP(D481,'[1]Cap Financiera y Organizacional'!$B$13:$X$62743,3,0)),"",VLOOKUP(D481,'[1]Cap Financiera y Organizacional'!$B$13:$X$62743,3,0)))</f>
        <v/>
      </c>
      <c r="F481" s="501" t="str">
        <f>IF(OR(C481="",D481=""),"",IF(ISERROR(VLOOKUP(D481,'[1]Cap Financiera y Organizacional'!$B$13:$X$62743,5,0)),"",VLOOKUP(D481,'[1]Cap Financiera y Organizacional'!$B$13:$X$62743,5,0)))</f>
        <v/>
      </c>
      <c r="G481" s="524" t="str">
        <f t="shared" si="41"/>
        <v/>
      </c>
      <c r="H481" s="502" t="str">
        <f>IF(OR(D481="",E481="",F481=""),"",IF(AND(G481&gt;0,G481&lt;=CapFinanciera1),[1]Puntajes!$D$12,IF(AND(G481&gt;CapFinanciera1,G481&lt;=CapFinanciera2),[1]Puntajes!$D$13,IF(AND(G481&gt;CapFinanciera2,G481&lt;=CapFinanciera3),[1]Puntajes!$D$14,IF(AND(G481&gt;CapFinanciera3,G481&lt;=CapFinanciera4),[1]Puntajes!$D$15,IF(G481&gt;CapFinanciera4,[1]Puntajes!$D$16,0))))))</f>
        <v/>
      </c>
    </row>
    <row r="482" spans="3:8" ht="13.8">
      <c r="C482" s="562"/>
      <c r="D482" s="484" t="str">
        <f>IF(ISERROR(VLOOKUP(C482,'[1]Cap Financiera y Organizacional'!$A$12:$X$62743,2,0)),"",VLOOKUP(C482,'[1]Cap Financiera y Organizacional'!$A$12:$X$3603,2,0))</f>
        <v/>
      </c>
      <c r="E482" s="563"/>
      <c r="F482" s="497"/>
      <c r="G482" s="520"/>
      <c r="H482" s="498"/>
    </row>
    <row r="483" spans="3:8" ht="13.8">
      <c r="C483" s="558"/>
      <c r="D483" s="514" t="str">
        <f>IF(ISERROR(VLOOKUP(C483,'[1]Cap Financiera y Organizacional'!$A$12:$X$62743,2,0)),"",VLOOKUP(C483,'[1]Cap Financiera y Organizacional'!$A$12:$X$3603,2,0))</f>
        <v/>
      </c>
      <c r="E483" s="559" t="str">
        <f>IF(OR(C483="",D483=""),"",IF(ISERROR(VLOOKUP(D483,'[1]Cap Financiera y Organizacional'!$B$13:$X$62743,3,0)),"",VLOOKUP(D483,'[1]Cap Financiera y Organizacional'!$B$13:$X$62743,3,0)))</f>
        <v/>
      </c>
      <c r="F483" s="497" t="str">
        <f>IF(OR(C483="",D483=""),"",IF(ISERROR(VLOOKUP(D483,'[1]Cap Financiera y Organizacional'!$B$13:$X$62743,5,0)),"",VLOOKUP(D483,'[1]Cap Financiera y Organizacional'!$B$13:$X$62743,5,0)))</f>
        <v/>
      </c>
      <c r="G483" s="520" t="str">
        <f t="shared" ref="G483:G492" si="42">IF(OR(D483="",E483="",F483=""),"",IF(OR(E483=0,F483=0),0,E483/F483))</f>
        <v/>
      </c>
      <c r="H483" s="498" t="str">
        <f>IF(OR(D483="",E483="",F483=""),"",IF(AND(G483&gt;0,G483&lt;=CapFinanciera1),[1]Puntajes!$D$12,IF(AND(G483&gt;CapFinanciera1,G483&lt;=CapFinanciera2),[1]Puntajes!$D$13,IF(AND(G483&gt;CapFinanciera2,G483&lt;=CapFinanciera3),[1]Puntajes!$D$14,IF(AND(G483&gt;CapFinanciera3,G483&lt;=CapFinanciera4),[1]Puntajes!$D$15,IF(G483&gt;CapFinanciera4,[1]Puntajes!$D$16,0))))))</f>
        <v/>
      </c>
    </row>
    <row r="484" spans="3:8" ht="13.8">
      <c r="C484" s="558"/>
      <c r="D484" s="514" t="str">
        <f>IF(ISERROR(VLOOKUP(C484,'[1]Cap Financiera y Organizacional'!$A$12:$X$62743,2,0)),"",VLOOKUP(C484,'[1]Cap Financiera y Organizacional'!$A$12:$X$3603,2,0))</f>
        <v/>
      </c>
      <c r="E484" s="559" t="str">
        <f>IF(OR(C484="",D484=""),"",IF(ISERROR(VLOOKUP(D484,'[1]Cap Financiera y Organizacional'!$B$13:$X$62743,3,0)),"",VLOOKUP(D484,'[1]Cap Financiera y Organizacional'!$B$13:$X$62743,3,0)))</f>
        <v/>
      </c>
      <c r="F484" s="497" t="str">
        <f>IF(OR(C484="",D484=""),"",IF(ISERROR(VLOOKUP(D484,'[1]Cap Financiera y Organizacional'!$B$13:$X$62743,5,0)),"",VLOOKUP(D484,'[1]Cap Financiera y Organizacional'!$B$13:$X$62743,5,0)))</f>
        <v/>
      </c>
      <c r="G484" s="520" t="str">
        <f t="shared" si="42"/>
        <v/>
      </c>
      <c r="H484" s="498" t="str">
        <f>IF(OR(D484="",E484="",F484=""),"",IF(AND(G484&gt;0,G484&lt;=CapFinanciera1),[1]Puntajes!$D$12,IF(AND(G484&gt;CapFinanciera1,G484&lt;=CapFinanciera2),[1]Puntajes!$D$13,IF(AND(G484&gt;CapFinanciera2,G484&lt;=CapFinanciera3),[1]Puntajes!$D$14,IF(AND(G484&gt;CapFinanciera3,G484&lt;=CapFinanciera4),[1]Puntajes!$D$15,IF(G484&gt;CapFinanciera4,[1]Puntajes!$D$16,0))))))</f>
        <v/>
      </c>
    </row>
    <row r="485" spans="3:8" ht="13.8">
      <c r="C485" s="558"/>
      <c r="D485" s="514" t="str">
        <f>IF(ISERROR(VLOOKUP(C485,'[1]Cap Financiera y Organizacional'!$A$12:$X$62743,2,0)),"",VLOOKUP(C485,'[1]Cap Financiera y Organizacional'!$A$12:$X$3603,2,0))</f>
        <v/>
      </c>
      <c r="E485" s="559" t="str">
        <f>IF(OR(C485="",D485=""),"",IF(ISERROR(VLOOKUP(D485,'[1]Cap Financiera y Organizacional'!$B$13:$X$62743,3,0)),"",VLOOKUP(D485,'[1]Cap Financiera y Organizacional'!$B$13:$X$62743,3,0)))</f>
        <v/>
      </c>
      <c r="F485" s="497" t="str">
        <f>IF(OR(C485="",D485=""),"",IF(ISERROR(VLOOKUP(D485,'[1]Cap Financiera y Organizacional'!$B$13:$X$62743,5,0)),"",VLOOKUP(D485,'[1]Cap Financiera y Organizacional'!$B$13:$X$62743,5,0)))</f>
        <v/>
      </c>
      <c r="G485" s="520" t="str">
        <f t="shared" si="42"/>
        <v/>
      </c>
      <c r="H485" s="498" t="str">
        <f>IF(OR(D485="",E485="",F485=""),"",IF(AND(G485&gt;0,G485&lt;=CapFinanciera1),[1]Puntajes!$D$12,IF(AND(G485&gt;CapFinanciera1,G485&lt;=CapFinanciera2),[1]Puntajes!$D$13,IF(AND(G485&gt;CapFinanciera2,G485&lt;=CapFinanciera3),[1]Puntajes!$D$14,IF(AND(G485&gt;CapFinanciera3,G485&lt;=CapFinanciera4),[1]Puntajes!$D$15,IF(G485&gt;CapFinanciera4,[1]Puntajes!$D$16,0))))))</f>
        <v/>
      </c>
    </row>
    <row r="486" spans="3:8" ht="13.8">
      <c r="C486" s="558"/>
      <c r="D486" s="514" t="str">
        <f>IF(ISERROR(VLOOKUP(C486,'[1]Cap Financiera y Organizacional'!$A$12:$X$62743,2,0)),"",VLOOKUP(C486,'[1]Cap Financiera y Organizacional'!$A$12:$X$3603,2,0))</f>
        <v/>
      </c>
      <c r="E486" s="497" t="str">
        <f>IF(OR(C486="",D486=""),"",IF(ISERROR(VLOOKUP(D486,'[1]Cap Financiera y Organizacional'!$B$13:$X$62743,3,0)),"",VLOOKUP(D486,'[1]Cap Financiera y Organizacional'!$B$13:$X$62743,3,0)))</f>
        <v/>
      </c>
      <c r="F486" s="497" t="str">
        <f>IF(OR(C486="",D486=""),"",IF(ISERROR(VLOOKUP(D486,'[1]Cap Financiera y Organizacional'!$B$13:$X$62743,5,0)),"",VLOOKUP(D486,'[1]Cap Financiera y Organizacional'!$B$13:$X$62743,5,0)))</f>
        <v/>
      </c>
      <c r="G486" s="520" t="str">
        <f t="shared" si="42"/>
        <v/>
      </c>
      <c r="H486" s="498" t="str">
        <f>IF(OR(D486="",E486="",F486=""),"",IF(AND(G486&gt;0,G486&lt;=CapFinanciera1),[1]Puntajes!$D$12,IF(AND(G486&gt;CapFinanciera1,G486&lt;=CapFinanciera2),[1]Puntajes!$D$13,IF(AND(G486&gt;CapFinanciera2,G486&lt;=CapFinanciera3),[1]Puntajes!$D$14,IF(AND(G486&gt;CapFinanciera3,G486&lt;=CapFinanciera4),[1]Puntajes!$D$15,IF(G486&gt;CapFinanciera4,[1]Puntajes!$D$16,0))))))</f>
        <v/>
      </c>
    </row>
    <row r="487" spans="3:8" ht="13.8">
      <c r="C487" s="558"/>
      <c r="D487" s="514" t="str">
        <f>IF(ISERROR(VLOOKUP(C487,'[1]Cap Financiera y Organizacional'!$A$12:$X$62743,2,0)),"",VLOOKUP(C487,'[1]Cap Financiera y Organizacional'!$A$12:$X$3603,2,0))</f>
        <v/>
      </c>
      <c r="E487" s="497" t="str">
        <f>IF(OR(C487="",D487=""),"",IF(ISERROR(VLOOKUP(D487,'[1]Cap Financiera y Organizacional'!$B$13:$X$62743,3,0)),"",VLOOKUP(D487,'[1]Cap Financiera y Organizacional'!$B$13:$X$62743,3,0)))</f>
        <v/>
      </c>
      <c r="F487" s="497" t="str">
        <f>IF(OR(C487="",D487=""),"",IF(ISERROR(VLOOKUP(D487,'[1]Cap Financiera y Organizacional'!$B$13:$X$62743,5,0)),"",VLOOKUP(D487,'[1]Cap Financiera y Organizacional'!$B$13:$X$62743,5,0)))</f>
        <v/>
      </c>
      <c r="G487" s="520" t="str">
        <f t="shared" si="42"/>
        <v/>
      </c>
      <c r="H487" s="498" t="str">
        <f>IF(OR(D487="",E487="",F487=""),"",IF(AND(G487&gt;0,G487&lt;=CapFinanciera1),[1]Puntajes!$D$12,IF(AND(G487&gt;CapFinanciera1,G487&lt;=CapFinanciera2),[1]Puntajes!$D$13,IF(AND(G487&gt;CapFinanciera2,G487&lt;=CapFinanciera3),[1]Puntajes!$D$14,IF(AND(G487&gt;CapFinanciera3,G487&lt;=CapFinanciera4),[1]Puntajes!$D$15,IF(G487&gt;CapFinanciera4,[1]Puntajes!$D$16,0))))))</f>
        <v/>
      </c>
    </row>
    <row r="488" spans="3:8" ht="13.8">
      <c r="C488" s="558"/>
      <c r="D488" s="514" t="str">
        <f>IF(ISERROR(VLOOKUP(C488,'[1]Cap Financiera y Organizacional'!$A$12:$X$62743,2,0)),"",VLOOKUP(C488,'[1]Cap Financiera y Organizacional'!$A$12:$X$3603,2,0))</f>
        <v/>
      </c>
      <c r="E488" s="497" t="str">
        <f>IF(OR(C488="",D488=""),"",IF(ISERROR(VLOOKUP(D488,'[1]Cap Financiera y Organizacional'!$B$13:$X$62743,3,0)),"",VLOOKUP(D488,'[1]Cap Financiera y Organizacional'!$B$13:$X$62743,3,0)))</f>
        <v/>
      </c>
      <c r="F488" s="497" t="str">
        <f>IF(OR(C488="",D488=""),"",IF(ISERROR(VLOOKUP(D488,'[1]Cap Financiera y Organizacional'!$B$13:$X$62743,5,0)),"",VLOOKUP(D488,'[1]Cap Financiera y Organizacional'!$B$13:$X$62743,5,0)))</f>
        <v/>
      </c>
      <c r="G488" s="520" t="str">
        <f t="shared" si="42"/>
        <v/>
      </c>
      <c r="H488" s="498" t="str">
        <f>IF(OR(D488="",E488="",F488=""),"",IF(AND(G488&gt;0,G488&lt;=CapFinanciera1),[1]Puntajes!$D$12,IF(AND(G488&gt;CapFinanciera1,G488&lt;=CapFinanciera2),[1]Puntajes!$D$13,IF(AND(G488&gt;CapFinanciera2,G488&lt;=CapFinanciera3),[1]Puntajes!$D$14,IF(AND(G488&gt;CapFinanciera3,G488&lt;=CapFinanciera4),[1]Puntajes!$D$15,IF(G488&gt;CapFinanciera4,[1]Puntajes!$D$16,0))))))</f>
        <v/>
      </c>
    </row>
    <row r="489" spans="3:8" ht="13.8">
      <c r="C489" s="558"/>
      <c r="D489" s="514" t="str">
        <f>IF(ISERROR(VLOOKUP(C489,'[1]Cap Financiera y Organizacional'!$A$12:$X$62743,2,0)),"",VLOOKUP(C489,'[1]Cap Financiera y Organizacional'!$A$12:$X$3603,2,0))</f>
        <v/>
      </c>
      <c r="E489" s="497" t="str">
        <f>IF(OR(C489="",D489=""),"",IF(ISERROR(VLOOKUP(D489,'[1]Cap Financiera y Organizacional'!$B$13:$X$62743,3,0)),"",VLOOKUP(D489,'[1]Cap Financiera y Organizacional'!$B$13:$X$62743,3,0)))</f>
        <v/>
      </c>
      <c r="F489" s="497" t="str">
        <f>IF(OR(C489="",D489=""),"",IF(ISERROR(VLOOKUP(D489,'[1]Cap Financiera y Organizacional'!$B$13:$X$62743,5,0)),"",VLOOKUP(D489,'[1]Cap Financiera y Organizacional'!$B$13:$X$62743,5,0)))</f>
        <v/>
      </c>
      <c r="G489" s="520" t="str">
        <f t="shared" si="42"/>
        <v/>
      </c>
      <c r="H489" s="498" t="str">
        <f>IF(OR(D489="",E489="",F489=""),"",IF(AND(G489&gt;0,G489&lt;=CapFinanciera1),[1]Puntajes!$D$12,IF(AND(G489&gt;CapFinanciera1,G489&lt;=CapFinanciera2),[1]Puntajes!$D$13,IF(AND(G489&gt;CapFinanciera2,G489&lt;=CapFinanciera3),[1]Puntajes!$D$14,IF(AND(G489&gt;CapFinanciera3,G489&lt;=CapFinanciera4),[1]Puntajes!$D$15,IF(G489&gt;CapFinanciera4,[1]Puntajes!$D$16,0))))))</f>
        <v/>
      </c>
    </row>
    <row r="490" spans="3:8" ht="13.8">
      <c r="C490" s="558"/>
      <c r="D490" s="514" t="str">
        <f>IF(ISERROR(VLOOKUP(C490,'[1]Cap Financiera y Organizacional'!$A$12:$X$62743,2,0)),"",VLOOKUP(C490,'[1]Cap Financiera y Organizacional'!$A$12:$X$3603,2,0))</f>
        <v/>
      </c>
      <c r="E490" s="497" t="str">
        <f>IF(OR(C490="",D490=""),"",IF(ISERROR(VLOOKUP(D490,'[1]Cap Financiera y Organizacional'!$B$13:$X$62743,3,0)),"",VLOOKUP(D490,'[1]Cap Financiera y Organizacional'!$B$13:$X$62743,3,0)))</f>
        <v/>
      </c>
      <c r="F490" s="497" t="str">
        <f>IF(OR(C490="",D490=""),"",IF(ISERROR(VLOOKUP(D490,'[1]Cap Financiera y Organizacional'!$B$13:$X$62743,5,0)),"",VLOOKUP(D490,'[1]Cap Financiera y Organizacional'!$B$13:$X$62743,5,0)))</f>
        <v/>
      </c>
      <c r="G490" s="520" t="str">
        <f t="shared" si="42"/>
        <v/>
      </c>
      <c r="H490" s="498" t="str">
        <f>IF(OR(D490="",E490="",F490=""),"",IF(AND(G490&gt;0,G490&lt;=CapFinanciera1),[1]Puntajes!$D$12,IF(AND(G490&gt;CapFinanciera1,G490&lt;=CapFinanciera2),[1]Puntajes!$D$13,IF(AND(G490&gt;CapFinanciera2,G490&lt;=CapFinanciera3),[1]Puntajes!$D$14,IF(AND(G490&gt;CapFinanciera3,G490&lt;=CapFinanciera4),[1]Puntajes!$D$15,IF(G490&gt;CapFinanciera4,[1]Puntajes!$D$16,0))))))</f>
        <v/>
      </c>
    </row>
    <row r="491" spans="3:8" ht="13.8">
      <c r="C491" s="558"/>
      <c r="D491" s="514" t="str">
        <f>IF(ISERROR(VLOOKUP(C491,'[1]Cap Financiera y Organizacional'!$A$12:$X$62743,2,0)),"",VLOOKUP(C491,'[1]Cap Financiera y Organizacional'!$A$12:$X$3603,2,0))</f>
        <v/>
      </c>
      <c r="E491" s="497" t="str">
        <f>IF(OR(C491="",D491=""),"",IF(ISERROR(VLOOKUP(D491,'[1]Cap Financiera y Organizacional'!$B$13:$X$62743,3,0)),"",VLOOKUP(D491,'[1]Cap Financiera y Organizacional'!$B$13:$X$62743,3,0)))</f>
        <v/>
      </c>
      <c r="F491" s="497" t="str">
        <f>IF(OR(C491="",D491=""),"",IF(ISERROR(VLOOKUP(D491,'[1]Cap Financiera y Organizacional'!$B$13:$X$62743,5,0)),"",VLOOKUP(D491,'[1]Cap Financiera y Organizacional'!$B$13:$X$62743,5,0)))</f>
        <v/>
      </c>
      <c r="G491" s="520" t="str">
        <f t="shared" si="42"/>
        <v/>
      </c>
      <c r="H491" s="498" t="str">
        <f>IF(OR(D491="",E491="",F491=""),"",IF(AND(G491&gt;0,G491&lt;=CapFinanciera1),[1]Puntajes!$D$12,IF(AND(G491&gt;CapFinanciera1,G491&lt;=CapFinanciera2),[1]Puntajes!$D$13,IF(AND(G491&gt;CapFinanciera2,G491&lt;=CapFinanciera3),[1]Puntajes!$D$14,IF(AND(G491&gt;CapFinanciera3,G491&lt;=CapFinanciera4),[1]Puntajes!$D$15,IF(G491&gt;CapFinanciera4,[1]Puntajes!$D$16,0))))))</f>
        <v/>
      </c>
    </row>
    <row r="492" spans="3:8" ht="14.4" thickBot="1">
      <c r="C492" s="560"/>
      <c r="D492" s="561" t="str">
        <f>IF(ISERROR(VLOOKUP(C492,'[1]Cap Financiera y Organizacional'!$A$12:$X$62743,2,0)),"",VLOOKUP(C492,'[1]Cap Financiera y Organizacional'!$A$12:$X$3603,2,0))</f>
        <v/>
      </c>
      <c r="E492" s="501" t="str">
        <f>IF(OR(C492="",D492=""),"",IF(ISERROR(VLOOKUP(D492,'[1]Cap Financiera y Organizacional'!$B$13:$X$62743,3,0)),"",VLOOKUP(D492,'[1]Cap Financiera y Organizacional'!$B$13:$X$62743,3,0)))</f>
        <v/>
      </c>
      <c r="F492" s="501" t="str">
        <f>IF(OR(C492="",D492=""),"",IF(ISERROR(VLOOKUP(D492,'[1]Cap Financiera y Organizacional'!$B$13:$X$62743,5,0)),"",VLOOKUP(D492,'[1]Cap Financiera y Organizacional'!$B$13:$X$62743,5,0)))</f>
        <v/>
      </c>
      <c r="G492" s="524" t="str">
        <f t="shared" si="42"/>
        <v/>
      </c>
      <c r="H492" s="502" t="str">
        <f>IF(OR(D492="",E492="",F492=""),"",IF(AND(G492&gt;0,G492&lt;=CapFinanciera1),[1]Puntajes!$D$12,IF(AND(G492&gt;CapFinanciera1,G492&lt;=CapFinanciera2),[1]Puntajes!$D$13,IF(AND(G492&gt;CapFinanciera2,G492&lt;=CapFinanciera3),[1]Puntajes!$D$14,IF(AND(G492&gt;CapFinanciera3,G492&lt;=CapFinanciera4),[1]Puntajes!$D$15,IF(G492&gt;CapFinanciera4,[1]Puntajes!$D$16,0))))))</f>
        <v/>
      </c>
    </row>
    <row r="493" spans="3:8" ht="13.8">
      <c r="C493" s="562"/>
      <c r="D493" s="484" t="str">
        <f>IF(ISERROR(VLOOKUP(C493,'[1]Cap Financiera y Organizacional'!$A$12:$X$62743,2,0)),"",VLOOKUP(C493,'[1]Cap Financiera y Organizacional'!$A$12:$X$3603,2,0))</f>
        <v/>
      </c>
      <c r="E493" s="563"/>
      <c r="F493" s="497"/>
      <c r="G493" s="520"/>
      <c r="H493" s="498"/>
    </row>
    <row r="494" spans="3:8" ht="13.8">
      <c r="C494" s="558"/>
      <c r="D494" s="514" t="str">
        <f>IF(ISERROR(VLOOKUP(C494,'[1]Cap Financiera y Organizacional'!$A$12:$X$62743,2,0)),"",VLOOKUP(C494,'[1]Cap Financiera y Organizacional'!$A$12:$X$3603,2,0))</f>
        <v/>
      </c>
      <c r="E494" s="559" t="str">
        <f>IF(OR(C494="",D494=""),"",IF(ISERROR(VLOOKUP(D494,'[1]Cap Financiera y Organizacional'!$B$13:$X$62743,3,0)),"",VLOOKUP(D494,'[1]Cap Financiera y Organizacional'!$B$13:$X$62743,3,0)))</f>
        <v/>
      </c>
      <c r="F494" s="497" t="str">
        <f>IF(OR(C494="",D494=""),"",IF(ISERROR(VLOOKUP(D494,'[1]Cap Financiera y Organizacional'!$B$13:$X$62743,5,0)),"",VLOOKUP(D494,'[1]Cap Financiera y Organizacional'!$B$13:$X$62743,5,0)))</f>
        <v/>
      </c>
      <c r="G494" s="520" t="str">
        <f t="shared" ref="G494:G503" si="43">IF(OR(D494="",E494="",F494=""),"",IF(OR(E494=0,F494=0),0,E494/F494))</f>
        <v/>
      </c>
      <c r="H494" s="498" t="str">
        <f>IF(OR(D494="",E494="",F494=""),"",IF(AND(G494&gt;0,G494&lt;=CapFinanciera1),[1]Puntajes!$D$12,IF(AND(G494&gt;CapFinanciera1,G494&lt;=CapFinanciera2),[1]Puntajes!$D$13,IF(AND(G494&gt;CapFinanciera2,G494&lt;=CapFinanciera3),[1]Puntajes!$D$14,IF(AND(G494&gt;CapFinanciera3,G494&lt;=CapFinanciera4),[1]Puntajes!$D$15,IF(G494&gt;CapFinanciera4,[1]Puntajes!$D$16,0))))))</f>
        <v/>
      </c>
    </row>
    <row r="495" spans="3:8" ht="13.8">
      <c r="C495" s="558"/>
      <c r="D495" s="514" t="str">
        <f>IF(ISERROR(VLOOKUP(C495,'[1]Cap Financiera y Organizacional'!$A$12:$X$62743,2,0)),"",VLOOKUP(C495,'[1]Cap Financiera y Organizacional'!$A$12:$X$3603,2,0))</f>
        <v/>
      </c>
      <c r="E495" s="559" t="str">
        <f>IF(OR(C495="",D495=""),"",IF(ISERROR(VLOOKUP(D495,'[1]Cap Financiera y Organizacional'!$B$13:$X$62743,3,0)),"",VLOOKUP(D495,'[1]Cap Financiera y Organizacional'!$B$13:$X$62743,3,0)))</f>
        <v/>
      </c>
      <c r="F495" s="497" t="str">
        <f>IF(OR(C495="",D495=""),"",IF(ISERROR(VLOOKUP(D495,'[1]Cap Financiera y Organizacional'!$B$13:$X$62743,5,0)),"",VLOOKUP(D495,'[1]Cap Financiera y Organizacional'!$B$13:$X$62743,5,0)))</f>
        <v/>
      </c>
      <c r="G495" s="520" t="str">
        <f t="shared" si="43"/>
        <v/>
      </c>
      <c r="H495" s="498" t="str">
        <f>IF(OR(D495="",E495="",F495=""),"",IF(AND(G495&gt;0,G495&lt;=CapFinanciera1),[1]Puntajes!$D$12,IF(AND(G495&gt;CapFinanciera1,G495&lt;=CapFinanciera2),[1]Puntajes!$D$13,IF(AND(G495&gt;CapFinanciera2,G495&lt;=CapFinanciera3),[1]Puntajes!$D$14,IF(AND(G495&gt;CapFinanciera3,G495&lt;=CapFinanciera4),[1]Puntajes!$D$15,IF(G495&gt;CapFinanciera4,[1]Puntajes!$D$16,0))))))</f>
        <v/>
      </c>
    </row>
    <row r="496" spans="3:8" ht="13.8">
      <c r="C496" s="558"/>
      <c r="D496" s="514" t="str">
        <f>IF(ISERROR(VLOOKUP(C496,'[1]Cap Financiera y Organizacional'!$A$12:$X$62743,2,0)),"",VLOOKUP(C496,'[1]Cap Financiera y Organizacional'!$A$12:$X$3603,2,0))</f>
        <v/>
      </c>
      <c r="E496" s="559" t="str">
        <f>IF(OR(C496="",D496=""),"",IF(ISERROR(VLOOKUP(D496,'[1]Cap Financiera y Organizacional'!$B$13:$X$62743,3,0)),"",VLOOKUP(D496,'[1]Cap Financiera y Organizacional'!$B$13:$X$62743,3,0)))</f>
        <v/>
      </c>
      <c r="F496" s="497" t="str">
        <f>IF(OR(C496="",D496=""),"",IF(ISERROR(VLOOKUP(D496,'[1]Cap Financiera y Organizacional'!$B$13:$X$62743,5,0)),"",VLOOKUP(D496,'[1]Cap Financiera y Organizacional'!$B$13:$X$62743,5,0)))</f>
        <v/>
      </c>
      <c r="G496" s="520" t="str">
        <f t="shared" si="43"/>
        <v/>
      </c>
      <c r="H496" s="498" t="str">
        <f>IF(OR(D496="",E496="",F496=""),"",IF(AND(G496&gt;0,G496&lt;=CapFinanciera1),[1]Puntajes!$D$12,IF(AND(G496&gt;CapFinanciera1,G496&lt;=CapFinanciera2),[1]Puntajes!$D$13,IF(AND(G496&gt;CapFinanciera2,G496&lt;=CapFinanciera3),[1]Puntajes!$D$14,IF(AND(G496&gt;CapFinanciera3,G496&lt;=CapFinanciera4),[1]Puntajes!$D$15,IF(G496&gt;CapFinanciera4,[1]Puntajes!$D$16,0))))))</f>
        <v/>
      </c>
    </row>
    <row r="497" spans="3:8" ht="13.8">
      <c r="C497" s="558"/>
      <c r="D497" s="514" t="str">
        <f>IF(ISERROR(VLOOKUP(C497,'[1]Cap Financiera y Organizacional'!$A$12:$X$62743,2,0)),"",VLOOKUP(C497,'[1]Cap Financiera y Organizacional'!$A$12:$X$3603,2,0))</f>
        <v/>
      </c>
      <c r="E497" s="497" t="str">
        <f>IF(OR(C497="",D497=""),"",IF(ISERROR(VLOOKUP(D497,'[1]Cap Financiera y Organizacional'!$B$13:$X$62743,3,0)),"",VLOOKUP(D497,'[1]Cap Financiera y Organizacional'!$B$13:$X$62743,3,0)))</f>
        <v/>
      </c>
      <c r="F497" s="497" t="str">
        <f>IF(OR(C497="",D497=""),"",IF(ISERROR(VLOOKUP(D497,'[1]Cap Financiera y Organizacional'!$B$13:$X$62743,5,0)),"",VLOOKUP(D497,'[1]Cap Financiera y Organizacional'!$B$13:$X$62743,5,0)))</f>
        <v/>
      </c>
      <c r="G497" s="520" t="str">
        <f t="shared" si="43"/>
        <v/>
      </c>
      <c r="H497" s="498" t="str">
        <f>IF(OR(D497="",E497="",F497=""),"",IF(AND(G497&gt;0,G497&lt;=CapFinanciera1),[1]Puntajes!$D$12,IF(AND(G497&gt;CapFinanciera1,G497&lt;=CapFinanciera2),[1]Puntajes!$D$13,IF(AND(G497&gt;CapFinanciera2,G497&lt;=CapFinanciera3),[1]Puntajes!$D$14,IF(AND(G497&gt;CapFinanciera3,G497&lt;=CapFinanciera4),[1]Puntajes!$D$15,IF(G497&gt;CapFinanciera4,[1]Puntajes!$D$16,0))))))</f>
        <v/>
      </c>
    </row>
    <row r="498" spans="3:8" ht="13.8">
      <c r="C498" s="558"/>
      <c r="D498" s="514" t="str">
        <f>IF(ISERROR(VLOOKUP(C498,'[1]Cap Financiera y Organizacional'!$A$12:$X$62743,2,0)),"",VLOOKUP(C498,'[1]Cap Financiera y Organizacional'!$A$12:$X$3603,2,0))</f>
        <v/>
      </c>
      <c r="E498" s="497" t="str">
        <f>IF(OR(C498="",D498=""),"",IF(ISERROR(VLOOKUP(D498,'[1]Cap Financiera y Organizacional'!$B$13:$X$62743,3,0)),"",VLOOKUP(D498,'[1]Cap Financiera y Organizacional'!$B$13:$X$62743,3,0)))</f>
        <v/>
      </c>
      <c r="F498" s="497" t="str">
        <f>IF(OR(C498="",D498=""),"",IF(ISERROR(VLOOKUP(D498,'[1]Cap Financiera y Organizacional'!$B$13:$X$62743,5,0)),"",VLOOKUP(D498,'[1]Cap Financiera y Organizacional'!$B$13:$X$62743,5,0)))</f>
        <v/>
      </c>
      <c r="G498" s="520" t="str">
        <f t="shared" si="43"/>
        <v/>
      </c>
      <c r="H498" s="498" t="str">
        <f>IF(OR(D498="",E498="",F498=""),"",IF(AND(G498&gt;0,G498&lt;=CapFinanciera1),[1]Puntajes!$D$12,IF(AND(G498&gt;CapFinanciera1,G498&lt;=CapFinanciera2),[1]Puntajes!$D$13,IF(AND(G498&gt;CapFinanciera2,G498&lt;=CapFinanciera3),[1]Puntajes!$D$14,IF(AND(G498&gt;CapFinanciera3,G498&lt;=CapFinanciera4),[1]Puntajes!$D$15,IF(G498&gt;CapFinanciera4,[1]Puntajes!$D$16,0))))))</f>
        <v/>
      </c>
    </row>
    <row r="499" spans="3:8" ht="13.8">
      <c r="C499" s="558"/>
      <c r="D499" s="514" t="str">
        <f>IF(ISERROR(VLOOKUP(C499,'[1]Cap Financiera y Organizacional'!$A$12:$X$62743,2,0)),"",VLOOKUP(C499,'[1]Cap Financiera y Organizacional'!$A$12:$X$3603,2,0))</f>
        <v/>
      </c>
      <c r="E499" s="497" t="str">
        <f>IF(OR(C499="",D499=""),"",IF(ISERROR(VLOOKUP(D499,'[1]Cap Financiera y Organizacional'!$B$13:$X$62743,3,0)),"",VLOOKUP(D499,'[1]Cap Financiera y Organizacional'!$B$13:$X$62743,3,0)))</f>
        <v/>
      </c>
      <c r="F499" s="497" t="str">
        <f>IF(OR(C499="",D499=""),"",IF(ISERROR(VLOOKUP(D499,'[1]Cap Financiera y Organizacional'!$B$13:$X$62743,5,0)),"",VLOOKUP(D499,'[1]Cap Financiera y Organizacional'!$B$13:$X$62743,5,0)))</f>
        <v/>
      </c>
      <c r="G499" s="520" t="str">
        <f t="shared" si="43"/>
        <v/>
      </c>
      <c r="H499" s="498" t="str">
        <f>IF(OR(D499="",E499="",F499=""),"",IF(AND(G499&gt;0,G499&lt;=CapFinanciera1),[1]Puntajes!$D$12,IF(AND(G499&gt;CapFinanciera1,G499&lt;=CapFinanciera2),[1]Puntajes!$D$13,IF(AND(G499&gt;CapFinanciera2,G499&lt;=CapFinanciera3),[1]Puntajes!$D$14,IF(AND(G499&gt;CapFinanciera3,G499&lt;=CapFinanciera4),[1]Puntajes!$D$15,IF(G499&gt;CapFinanciera4,[1]Puntajes!$D$16,0))))))</f>
        <v/>
      </c>
    </row>
    <row r="500" spans="3:8" ht="13.8">
      <c r="C500" s="558"/>
      <c r="D500" s="514" t="str">
        <f>IF(ISERROR(VLOOKUP(C500,'[1]Cap Financiera y Organizacional'!$A$12:$X$62743,2,0)),"",VLOOKUP(C500,'[1]Cap Financiera y Organizacional'!$A$12:$X$3603,2,0))</f>
        <v/>
      </c>
      <c r="E500" s="497" t="str">
        <f>IF(OR(C500="",D500=""),"",IF(ISERROR(VLOOKUP(D500,'[1]Cap Financiera y Organizacional'!$B$13:$X$62743,3,0)),"",VLOOKUP(D500,'[1]Cap Financiera y Organizacional'!$B$13:$X$62743,3,0)))</f>
        <v/>
      </c>
      <c r="F500" s="497" t="str">
        <f>IF(OR(C500="",D500=""),"",IF(ISERROR(VLOOKUP(D500,'[1]Cap Financiera y Organizacional'!$B$13:$X$62743,5,0)),"",VLOOKUP(D500,'[1]Cap Financiera y Organizacional'!$B$13:$X$62743,5,0)))</f>
        <v/>
      </c>
      <c r="G500" s="520" t="str">
        <f t="shared" si="43"/>
        <v/>
      </c>
      <c r="H500" s="498" t="str">
        <f>IF(OR(D500="",E500="",F500=""),"",IF(AND(G500&gt;0,G500&lt;=CapFinanciera1),[1]Puntajes!$D$12,IF(AND(G500&gt;CapFinanciera1,G500&lt;=CapFinanciera2),[1]Puntajes!$D$13,IF(AND(G500&gt;CapFinanciera2,G500&lt;=CapFinanciera3),[1]Puntajes!$D$14,IF(AND(G500&gt;CapFinanciera3,G500&lt;=CapFinanciera4),[1]Puntajes!$D$15,IF(G500&gt;CapFinanciera4,[1]Puntajes!$D$16,0))))))</f>
        <v/>
      </c>
    </row>
    <row r="501" spans="3:8" ht="13.8">
      <c r="C501" s="558"/>
      <c r="D501" s="514" t="str">
        <f>IF(ISERROR(VLOOKUP(C501,'[1]Cap Financiera y Organizacional'!$A$12:$X$62743,2,0)),"",VLOOKUP(C501,'[1]Cap Financiera y Organizacional'!$A$12:$X$3603,2,0))</f>
        <v/>
      </c>
      <c r="E501" s="497" t="str">
        <f>IF(OR(C501="",D501=""),"",IF(ISERROR(VLOOKUP(D501,'[1]Cap Financiera y Organizacional'!$B$13:$X$62743,3,0)),"",VLOOKUP(D501,'[1]Cap Financiera y Organizacional'!$B$13:$X$62743,3,0)))</f>
        <v/>
      </c>
      <c r="F501" s="497" t="str">
        <f>IF(OR(C501="",D501=""),"",IF(ISERROR(VLOOKUP(D501,'[1]Cap Financiera y Organizacional'!$B$13:$X$62743,5,0)),"",VLOOKUP(D501,'[1]Cap Financiera y Organizacional'!$B$13:$X$62743,5,0)))</f>
        <v/>
      </c>
      <c r="G501" s="520" t="str">
        <f t="shared" si="43"/>
        <v/>
      </c>
      <c r="H501" s="498" t="str">
        <f>IF(OR(D501="",E501="",F501=""),"",IF(AND(G501&gt;0,G501&lt;=CapFinanciera1),[1]Puntajes!$D$12,IF(AND(G501&gt;CapFinanciera1,G501&lt;=CapFinanciera2),[1]Puntajes!$D$13,IF(AND(G501&gt;CapFinanciera2,G501&lt;=CapFinanciera3),[1]Puntajes!$D$14,IF(AND(G501&gt;CapFinanciera3,G501&lt;=CapFinanciera4),[1]Puntajes!$D$15,IF(G501&gt;CapFinanciera4,[1]Puntajes!$D$16,0))))))</f>
        <v/>
      </c>
    </row>
    <row r="502" spans="3:8" ht="13.8">
      <c r="C502" s="558"/>
      <c r="D502" s="514" t="str">
        <f>IF(ISERROR(VLOOKUP(C502,'[1]Cap Financiera y Organizacional'!$A$12:$X$62743,2,0)),"",VLOOKUP(C502,'[1]Cap Financiera y Organizacional'!$A$12:$X$3603,2,0))</f>
        <v/>
      </c>
      <c r="E502" s="497" t="str">
        <f>IF(OR(C502="",D502=""),"",IF(ISERROR(VLOOKUP(D502,'[1]Cap Financiera y Organizacional'!$B$13:$X$62743,3,0)),"",VLOOKUP(D502,'[1]Cap Financiera y Organizacional'!$B$13:$X$62743,3,0)))</f>
        <v/>
      </c>
      <c r="F502" s="497" t="str">
        <f>IF(OR(C502="",D502=""),"",IF(ISERROR(VLOOKUP(D502,'[1]Cap Financiera y Organizacional'!$B$13:$X$62743,5,0)),"",VLOOKUP(D502,'[1]Cap Financiera y Organizacional'!$B$13:$X$62743,5,0)))</f>
        <v/>
      </c>
      <c r="G502" s="520" t="str">
        <f t="shared" si="43"/>
        <v/>
      </c>
      <c r="H502" s="498" t="str">
        <f>IF(OR(D502="",E502="",F502=""),"",IF(AND(G502&gt;0,G502&lt;=CapFinanciera1),[1]Puntajes!$D$12,IF(AND(G502&gt;CapFinanciera1,G502&lt;=CapFinanciera2),[1]Puntajes!$D$13,IF(AND(G502&gt;CapFinanciera2,G502&lt;=CapFinanciera3),[1]Puntajes!$D$14,IF(AND(G502&gt;CapFinanciera3,G502&lt;=CapFinanciera4),[1]Puntajes!$D$15,IF(G502&gt;CapFinanciera4,[1]Puntajes!$D$16,0))))))</f>
        <v/>
      </c>
    </row>
    <row r="503" spans="3:8" ht="14.4" thickBot="1">
      <c r="C503" s="560"/>
      <c r="D503" s="561" t="str">
        <f>IF(ISERROR(VLOOKUP(C503,'[1]Cap Financiera y Organizacional'!$A$12:$X$62743,2,0)),"",VLOOKUP(C503,'[1]Cap Financiera y Organizacional'!$A$12:$X$3603,2,0))</f>
        <v/>
      </c>
      <c r="E503" s="501" t="str">
        <f>IF(OR(C503="",D503=""),"",IF(ISERROR(VLOOKUP(D503,'[1]Cap Financiera y Organizacional'!$B$13:$X$62743,3,0)),"",VLOOKUP(D503,'[1]Cap Financiera y Organizacional'!$B$13:$X$62743,3,0)))</f>
        <v/>
      </c>
      <c r="F503" s="501" t="str">
        <f>IF(OR(C503="",D503=""),"",IF(ISERROR(VLOOKUP(D503,'[1]Cap Financiera y Organizacional'!$B$13:$X$62743,5,0)),"",VLOOKUP(D503,'[1]Cap Financiera y Organizacional'!$B$13:$X$62743,5,0)))</f>
        <v/>
      </c>
      <c r="G503" s="524" t="str">
        <f t="shared" si="43"/>
        <v/>
      </c>
      <c r="H503" s="502" t="str">
        <f>IF(OR(D503="",E503="",F503=""),"",IF(AND(G503&gt;0,G503&lt;=CapFinanciera1),[1]Puntajes!$D$12,IF(AND(G503&gt;CapFinanciera1,G503&lt;=CapFinanciera2),[1]Puntajes!$D$13,IF(AND(G503&gt;CapFinanciera2,G503&lt;=CapFinanciera3),[1]Puntajes!$D$14,IF(AND(G503&gt;CapFinanciera3,G503&lt;=CapFinanciera4),[1]Puntajes!$D$15,IF(G503&gt;CapFinanciera4,[1]Puntajes!$D$16,0))))))</f>
        <v/>
      </c>
    </row>
    <row r="504" spans="3:8" ht="13.8">
      <c r="C504" s="562"/>
      <c r="D504" s="484" t="str">
        <f>IF(ISERROR(VLOOKUP(C504,'[1]Cap Financiera y Organizacional'!$A$12:$X$62743,2,0)),"",VLOOKUP(C504,'[1]Cap Financiera y Organizacional'!$A$12:$X$3603,2,0))</f>
        <v/>
      </c>
      <c r="E504" s="563"/>
      <c r="F504" s="497"/>
      <c r="G504" s="520"/>
      <c r="H504" s="498"/>
    </row>
    <row r="505" spans="3:8" ht="13.8">
      <c r="C505" s="558"/>
      <c r="D505" s="514" t="str">
        <f>IF(ISERROR(VLOOKUP(C505,'[1]Cap Financiera y Organizacional'!$A$12:$X$62743,2,0)),"",VLOOKUP(C505,'[1]Cap Financiera y Organizacional'!$A$12:$X$3603,2,0))</f>
        <v/>
      </c>
      <c r="E505" s="559" t="str">
        <f>IF(OR(C505="",D505=""),"",IF(ISERROR(VLOOKUP(D505,'[1]Cap Financiera y Organizacional'!$B$13:$X$62743,3,0)),"",VLOOKUP(D505,'[1]Cap Financiera y Organizacional'!$B$13:$X$62743,3,0)))</f>
        <v/>
      </c>
      <c r="F505" s="497" t="str">
        <f>IF(OR(C505="",D505=""),"",IF(ISERROR(VLOOKUP(D505,'[1]Cap Financiera y Organizacional'!$B$13:$X$62743,5,0)),"",VLOOKUP(D505,'[1]Cap Financiera y Organizacional'!$B$13:$X$62743,5,0)))</f>
        <v/>
      </c>
      <c r="G505" s="520" t="str">
        <f t="shared" ref="G505:G514" si="44">IF(OR(D505="",E505="",F505=""),"",IF(OR(E505=0,F505=0),0,E505/F505))</f>
        <v/>
      </c>
      <c r="H505" s="498" t="str">
        <f>IF(OR(D505="",E505="",F505=""),"",IF(AND(G505&gt;0,G505&lt;=CapFinanciera1),[1]Puntajes!$D$12,IF(AND(G505&gt;CapFinanciera1,G505&lt;=CapFinanciera2),[1]Puntajes!$D$13,IF(AND(G505&gt;CapFinanciera2,G505&lt;=CapFinanciera3),[1]Puntajes!$D$14,IF(AND(G505&gt;CapFinanciera3,G505&lt;=CapFinanciera4),[1]Puntajes!$D$15,IF(G505&gt;CapFinanciera4,[1]Puntajes!$D$16,0))))))</f>
        <v/>
      </c>
    </row>
    <row r="506" spans="3:8" ht="13.8">
      <c r="C506" s="558"/>
      <c r="D506" s="514" t="str">
        <f>IF(ISERROR(VLOOKUP(C506,'[1]Cap Financiera y Organizacional'!$A$12:$X$62743,2,0)),"",VLOOKUP(C506,'[1]Cap Financiera y Organizacional'!$A$12:$X$3603,2,0))</f>
        <v/>
      </c>
      <c r="E506" s="559" t="str">
        <f>IF(OR(C506="",D506=""),"",IF(ISERROR(VLOOKUP(D506,'[1]Cap Financiera y Organizacional'!$B$13:$X$62743,3,0)),"",VLOOKUP(D506,'[1]Cap Financiera y Organizacional'!$B$13:$X$62743,3,0)))</f>
        <v/>
      </c>
      <c r="F506" s="497" t="str">
        <f>IF(OR(C506="",D506=""),"",IF(ISERROR(VLOOKUP(D506,'[1]Cap Financiera y Organizacional'!$B$13:$X$62743,5,0)),"",VLOOKUP(D506,'[1]Cap Financiera y Organizacional'!$B$13:$X$62743,5,0)))</f>
        <v/>
      </c>
      <c r="G506" s="520" t="str">
        <f t="shared" si="44"/>
        <v/>
      </c>
      <c r="H506" s="498" t="str">
        <f>IF(OR(D506="",E506="",F506=""),"",IF(AND(G506&gt;0,G506&lt;=CapFinanciera1),[1]Puntajes!$D$12,IF(AND(G506&gt;CapFinanciera1,G506&lt;=CapFinanciera2),[1]Puntajes!$D$13,IF(AND(G506&gt;CapFinanciera2,G506&lt;=CapFinanciera3),[1]Puntajes!$D$14,IF(AND(G506&gt;CapFinanciera3,G506&lt;=CapFinanciera4),[1]Puntajes!$D$15,IF(G506&gt;CapFinanciera4,[1]Puntajes!$D$16,0))))))</f>
        <v/>
      </c>
    </row>
    <row r="507" spans="3:8" ht="13.8">
      <c r="C507" s="558"/>
      <c r="D507" s="514" t="str">
        <f>IF(ISERROR(VLOOKUP(C507,'[1]Cap Financiera y Organizacional'!$A$12:$X$62743,2,0)),"",VLOOKUP(C507,'[1]Cap Financiera y Organizacional'!$A$12:$X$3603,2,0))</f>
        <v/>
      </c>
      <c r="E507" s="559" t="str">
        <f>IF(OR(C507="",D507=""),"",IF(ISERROR(VLOOKUP(D507,'[1]Cap Financiera y Organizacional'!$B$13:$X$62743,3,0)),"",VLOOKUP(D507,'[1]Cap Financiera y Organizacional'!$B$13:$X$62743,3,0)))</f>
        <v/>
      </c>
      <c r="F507" s="497" t="str">
        <f>IF(OR(C507="",D507=""),"",IF(ISERROR(VLOOKUP(D507,'[1]Cap Financiera y Organizacional'!$B$13:$X$62743,5,0)),"",VLOOKUP(D507,'[1]Cap Financiera y Organizacional'!$B$13:$X$62743,5,0)))</f>
        <v/>
      </c>
      <c r="G507" s="520" t="str">
        <f t="shared" si="44"/>
        <v/>
      </c>
      <c r="H507" s="498" t="str">
        <f>IF(OR(D507="",E507="",F507=""),"",IF(AND(G507&gt;0,G507&lt;=CapFinanciera1),[1]Puntajes!$D$12,IF(AND(G507&gt;CapFinanciera1,G507&lt;=CapFinanciera2),[1]Puntajes!$D$13,IF(AND(G507&gt;CapFinanciera2,G507&lt;=CapFinanciera3),[1]Puntajes!$D$14,IF(AND(G507&gt;CapFinanciera3,G507&lt;=CapFinanciera4),[1]Puntajes!$D$15,IF(G507&gt;CapFinanciera4,[1]Puntajes!$D$16,0))))))</f>
        <v/>
      </c>
    </row>
    <row r="508" spans="3:8" ht="13.8">
      <c r="C508" s="558"/>
      <c r="D508" s="514" t="str">
        <f>IF(ISERROR(VLOOKUP(C508,'[1]Cap Financiera y Organizacional'!$A$12:$X$62743,2,0)),"",VLOOKUP(C508,'[1]Cap Financiera y Organizacional'!$A$12:$X$3603,2,0))</f>
        <v/>
      </c>
      <c r="E508" s="497" t="str">
        <f>IF(OR(C508="",D508=""),"",IF(ISERROR(VLOOKUP(D508,'[1]Cap Financiera y Organizacional'!$B$13:$X$62743,3,0)),"",VLOOKUP(D508,'[1]Cap Financiera y Organizacional'!$B$13:$X$62743,3,0)))</f>
        <v/>
      </c>
      <c r="F508" s="497" t="str">
        <f>IF(OR(C508="",D508=""),"",IF(ISERROR(VLOOKUP(D508,'[1]Cap Financiera y Organizacional'!$B$13:$X$62743,5,0)),"",VLOOKUP(D508,'[1]Cap Financiera y Organizacional'!$B$13:$X$62743,5,0)))</f>
        <v/>
      </c>
      <c r="G508" s="520" t="str">
        <f t="shared" si="44"/>
        <v/>
      </c>
      <c r="H508" s="498" t="str">
        <f>IF(OR(D508="",E508="",F508=""),"",IF(AND(G508&gt;0,G508&lt;=CapFinanciera1),[1]Puntajes!$D$12,IF(AND(G508&gt;CapFinanciera1,G508&lt;=CapFinanciera2),[1]Puntajes!$D$13,IF(AND(G508&gt;CapFinanciera2,G508&lt;=CapFinanciera3),[1]Puntajes!$D$14,IF(AND(G508&gt;CapFinanciera3,G508&lt;=CapFinanciera4),[1]Puntajes!$D$15,IF(G508&gt;CapFinanciera4,[1]Puntajes!$D$16,0))))))</f>
        <v/>
      </c>
    </row>
    <row r="509" spans="3:8" ht="13.8">
      <c r="C509" s="558"/>
      <c r="D509" s="514" t="str">
        <f>IF(ISERROR(VLOOKUP(C509,'[1]Cap Financiera y Organizacional'!$A$12:$X$62743,2,0)),"",VLOOKUP(C509,'[1]Cap Financiera y Organizacional'!$A$12:$X$3603,2,0))</f>
        <v/>
      </c>
      <c r="E509" s="497" t="str">
        <f>IF(OR(C509="",D509=""),"",IF(ISERROR(VLOOKUP(D509,'[1]Cap Financiera y Organizacional'!$B$13:$X$62743,3,0)),"",VLOOKUP(D509,'[1]Cap Financiera y Organizacional'!$B$13:$X$62743,3,0)))</f>
        <v/>
      </c>
      <c r="F509" s="497" t="str">
        <f>IF(OR(C509="",D509=""),"",IF(ISERROR(VLOOKUP(D509,'[1]Cap Financiera y Organizacional'!$B$13:$X$62743,5,0)),"",VLOOKUP(D509,'[1]Cap Financiera y Organizacional'!$B$13:$X$62743,5,0)))</f>
        <v/>
      </c>
      <c r="G509" s="520" t="str">
        <f t="shared" si="44"/>
        <v/>
      </c>
      <c r="H509" s="498" t="str">
        <f>IF(OR(D509="",E509="",F509=""),"",IF(AND(G509&gt;0,G509&lt;=CapFinanciera1),[1]Puntajes!$D$12,IF(AND(G509&gt;CapFinanciera1,G509&lt;=CapFinanciera2),[1]Puntajes!$D$13,IF(AND(G509&gt;CapFinanciera2,G509&lt;=CapFinanciera3),[1]Puntajes!$D$14,IF(AND(G509&gt;CapFinanciera3,G509&lt;=CapFinanciera4),[1]Puntajes!$D$15,IF(G509&gt;CapFinanciera4,[1]Puntajes!$D$16,0))))))</f>
        <v/>
      </c>
    </row>
    <row r="510" spans="3:8" ht="13.8">
      <c r="C510" s="558"/>
      <c r="D510" s="514" t="str">
        <f>IF(ISERROR(VLOOKUP(C510,'[1]Cap Financiera y Organizacional'!$A$12:$X$62743,2,0)),"",VLOOKUP(C510,'[1]Cap Financiera y Organizacional'!$A$12:$X$3603,2,0))</f>
        <v/>
      </c>
      <c r="E510" s="497" t="str">
        <f>IF(OR(C510="",D510=""),"",IF(ISERROR(VLOOKUP(D510,'[1]Cap Financiera y Organizacional'!$B$13:$X$62743,3,0)),"",VLOOKUP(D510,'[1]Cap Financiera y Organizacional'!$B$13:$X$62743,3,0)))</f>
        <v/>
      </c>
      <c r="F510" s="497" t="str">
        <f>IF(OR(C510="",D510=""),"",IF(ISERROR(VLOOKUP(D510,'[1]Cap Financiera y Organizacional'!$B$13:$X$62743,5,0)),"",VLOOKUP(D510,'[1]Cap Financiera y Organizacional'!$B$13:$X$62743,5,0)))</f>
        <v/>
      </c>
      <c r="G510" s="520" t="str">
        <f t="shared" si="44"/>
        <v/>
      </c>
      <c r="H510" s="498" t="str">
        <f>IF(OR(D510="",E510="",F510=""),"",IF(AND(G510&gt;0,G510&lt;=CapFinanciera1),[1]Puntajes!$D$12,IF(AND(G510&gt;CapFinanciera1,G510&lt;=CapFinanciera2),[1]Puntajes!$D$13,IF(AND(G510&gt;CapFinanciera2,G510&lt;=CapFinanciera3),[1]Puntajes!$D$14,IF(AND(G510&gt;CapFinanciera3,G510&lt;=CapFinanciera4),[1]Puntajes!$D$15,IF(G510&gt;CapFinanciera4,[1]Puntajes!$D$16,0))))))</f>
        <v/>
      </c>
    </row>
    <row r="511" spans="3:8" ht="13.8">
      <c r="C511" s="558"/>
      <c r="D511" s="514" t="str">
        <f>IF(ISERROR(VLOOKUP(C511,'[1]Cap Financiera y Organizacional'!$A$12:$X$62743,2,0)),"",VLOOKUP(C511,'[1]Cap Financiera y Organizacional'!$A$12:$X$3603,2,0))</f>
        <v/>
      </c>
      <c r="E511" s="497" t="str">
        <f>IF(OR(C511="",D511=""),"",IF(ISERROR(VLOOKUP(D511,'[1]Cap Financiera y Organizacional'!$B$13:$X$62743,3,0)),"",VLOOKUP(D511,'[1]Cap Financiera y Organizacional'!$B$13:$X$62743,3,0)))</f>
        <v/>
      </c>
      <c r="F511" s="497" t="str">
        <f>IF(OR(C511="",D511=""),"",IF(ISERROR(VLOOKUP(D511,'[1]Cap Financiera y Organizacional'!$B$13:$X$62743,5,0)),"",VLOOKUP(D511,'[1]Cap Financiera y Organizacional'!$B$13:$X$62743,5,0)))</f>
        <v/>
      </c>
      <c r="G511" s="520" t="str">
        <f t="shared" si="44"/>
        <v/>
      </c>
      <c r="H511" s="498" t="str">
        <f>IF(OR(D511="",E511="",F511=""),"",IF(AND(G511&gt;0,G511&lt;=CapFinanciera1),[1]Puntajes!$D$12,IF(AND(G511&gt;CapFinanciera1,G511&lt;=CapFinanciera2),[1]Puntajes!$D$13,IF(AND(G511&gt;CapFinanciera2,G511&lt;=CapFinanciera3),[1]Puntajes!$D$14,IF(AND(G511&gt;CapFinanciera3,G511&lt;=CapFinanciera4),[1]Puntajes!$D$15,IF(G511&gt;CapFinanciera4,[1]Puntajes!$D$16,0))))))</f>
        <v/>
      </c>
    </row>
    <row r="512" spans="3:8" ht="13.8">
      <c r="C512" s="558"/>
      <c r="D512" s="514" t="str">
        <f>IF(ISERROR(VLOOKUP(C512,'[1]Cap Financiera y Organizacional'!$A$12:$X$62743,2,0)),"",VLOOKUP(C512,'[1]Cap Financiera y Organizacional'!$A$12:$X$3603,2,0))</f>
        <v/>
      </c>
      <c r="E512" s="497" t="str">
        <f>IF(OR(C512="",D512=""),"",IF(ISERROR(VLOOKUP(D512,'[1]Cap Financiera y Organizacional'!$B$13:$X$62743,3,0)),"",VLOOKUP(D512,'[1]Cap Financiera y Organizacional'!$B$13:$X$62743,3,0)))</f>
        <v/>
      </c>
      <c r="F512" s="497" t="str">
        <f>IF(OR(C512="",D512=""),"",IF(ISERROR(VLOOKUP(D512,'[1]Cap Financiera y Organizacional'!$B$13:$X$62743,5,0)),"",VLOOKUP(D512,'[1]Cap Financiera y Organizacional'!$B$13:$X$62743,5,0)))</f>
        <v/>
      </c>
      <c r="G512" s="520" t="str">
        <f t="shared" si="44"/>
        <v/>
      </c>
      <c r="H512" s="498" t="str">
        <f>IF(OR(D512="",E512="",F512=""),"",IF(AND(G512&gt;0,G512&lt;=CapFinanciera1),[1]Puntajes!$D$12,IF(AND(G512&gt;CapFinanciera1,G512&lt;=CapFinanciera2),[1]Puntajes!$D$13,IF(AND(G512&gt;CapFinanciera2,G512&lt;=CapFinanciera3),[1]Puntajes!$D$14,IF(AND(G512&gt;CapFinanciera3,G512&lt;=CapFinanciera4),[1]Puntajes!$D$15,IF(G512&gt;CapFinanciera4,[1]Puntajes!$D$16,0))))))</f>
        <v/>
      </c>
    </row>
    <row r="513" spans="3:8" ht="13.8">
      <c r="C513" s="558"/>
      <c r="D513" s="514" t="str">
        <f>IF(ISERROR(VLOOKUP(C513,'[1]Cap Financiera y Organizacional'!$A$12:$X$62743,2,0)),"",VLOOKUP(C513,'[1]Cap Financiera y Organizacional'!$A$12:$X$3603,2,0))</f>
        <v/>
      </c>
      <c r="E513" s="497" t="str">
        <f>IF(OR(C513="",D513=""),"",IF(ISERROR(VLOOKUP(D513,'[1]Cap Financiera y Organizacional'!$B$13:$X$62743,3,0)),"",VLOOKUP(D513,'[1]Cap Financiera y Organizacional'!$B$13:$X$62743,3,0)))</f>
        <v/>
      </c>
      <c r="F513" s="497" t="str">
        <f>IF(OR(C513="",D513=""),"",IF(ISERROR(VLOOKUP(D513,'[1]Cap Financiera y Organizacional'!$B$13:$X$62743,5,0)),"",VLOOKUP(D513,'[1]Cap Financiera y Organizacional'!$B$13:$X$62743,5,0)))</f>
        <v/>
      </c>
      <c r="G513" s="520" t="str">
        <f t="shared" si="44"/>
        <v/>
      </c>
      <c r="H513" s="498" t="str">
        <f>IF(OR(D513="",E513="",F513=""),"",IF(AND(G513&gt;0,G513&lt;=CapFinanciera1),[1]Puntajes!$D$12,IF(AND(G513&gt;CapFinanciera1,G513&lt;=CapFinanciera2),[1]Puntajes!$D$13,IF(AND(G513&gt;CapFinanciera2,G513&lt;=CapFinanciera3),[1]Puntajes!$D$14,IF(AND(G513&gt;CapFinanciera3,G513&lt;=CapFinanciera4),[1]Puntajes!$D$15,IF(G513&gt;CapFinanciera4,[1]Puntajes!$D$16,0))))))</f>
        <v/>
      </c>
    </row>
    <row r="514" spans="3:8" ht="14.4" thickBot="1">
      <c r="C514" s="560"/>
      <c r="D514" s="561" t="str">
        <f>IF(ISERROR(VLOOKUP(C514,'[1]Cap Financiera y Organizacional'!$A$12:$X$62743,2,0)),"",VLOOKUP(C514,'[1]Cap Financiera y Organizacional'!$A$12:$X$3603,2,0))</f>
        <v/>
      </c>
      <c r="E514" s="501" t="str">
        <f>IF(OR(C514="",D514=""),"",IF(ISERROR(VLOOKUP(D514,'[1]Cap Financiera y Organizacional'!$B$13:$X$62743,3,0)),"",VLOOKUP(D514,'[1]Cap Financiera y Organizacional'!$B$13:$X$62743,3,0)))</f>
        <v/>
      </c>
      <c r="F514" s="501" t="str">
        <f>IF(OR(C514="",D514=""),"",IF(ISERROR(VLOOKUP(D514,'[1]Cap Financiera y Organizacional'!$B$13:$X$62743,5,0)),"",VLOOKUP(D514,'[1]Cap Financiera y Organizacional'!$B$13:$X$62743,5,0)))</f>
        <v/>
      </c>
      <c r="G514" s="524" t="str">
        <f t="shared" si="44"/>
        <v/>
      </c>
      <c r="H514" s="502" t="str">
        <f>IF(OR(D514="",E514="",F514=""),"",IF(AND(G514&gt;0,G514&lt;=CapFinanciera1),[1]Puntajes!$D$12,IF(AND(G514&gt;CapFinanciera1,G514&lt;=CapFinanciera2),[1]Puntajes!$D$13,IF(AND(G514&gt;CapFinanciera2,G514&lt;=CapFinanciera3),[1]Puntajes!$D$14,IF(AND(G514&gt;CapFinanciera3,G514&lt;=CapFinanciera4),[1]Puntajes!$D$15,IF(G514&gt;CapFinanciera4,[1]Puntajes!$D$16,0))))))</f>
        <v/>
      </c>
    </row>
    <row r="515" spans="3:8" ht="13.8">
      <c r="C515" s="562"/>
      <c r="D515" s="484" t="str">
        <f>IF(ISERROR(VLOOKUP(C515,'[1]Cap Financiera y Organizacional'!$A$12:$X$62743,2,0)),"",VLOOKUP(C515,'[1]Cap Financiera y Organizacional'!$A$12:$X$3603,2,0))</f>
        <v/>
      </c>
      <c r="E515" s="563"/>
      <c r="F515" s="497"/>
      <c r="G515" s="520"/>
      <c r="H515" s="498"/>
    </row>
    <row r="516" spans="3:8" ht="13.8">
      <c r="C516" s="558"/>
      <c r="D516" s="514" t="str">
        <f>IF(ISERROR(VLOOKUP(C516,'[1]Cap Financiera y Organizacional'!$A$12:$X$62743,2,0)),"",VLOOKUP(C516,'[1]Cap Financiera y Organizacional'!$A$12:$X$3603,2,0))</f>
        <v/>
      </c>
      <c r="E516" s="559" t="str">
        <f>IF(OR(C516="",D516=""),"",IF(ISERROR(VLOOKUP(D516,'[1]Cap Financiera y Organizacional'!$B$13:$X$62743,3,0)),"",VLOOKUP(D516,'[1]Cap Financiera y Organizacional'!$B$13:$X$62743,3,0)))</f>
        <v/>
      </c>
      <c r="F516" s="497" t="str">
        <f>IF(OR(C516="",D516=""),"",IF(ISERROR(VLOOKUP(D516,'[1]Cap Financiera y Organizacional'!$B$13:$X$62743,5,0)),"",VLOOKUP(D516,'[1]Cap Financiera y Organizacional'!$B$13:$X$62743,5,0)))</f>
        <v/>
      </c>
      <c r="G516" s="520" t="str">
        <f t="shared" ref="G516:G525" si="45">IF(OR(D516="",E516="",F516=""),"",IF(OR(E516=0,F516=0),0,E516/F516))</f>
        <v/>
      </c>
      <c r="H516" s="498" t="str">
        <f>IF(OR(D516="",E516="",F516=""),"",IF(AND(G516&gt;0,G516&lt;=CapFinanciera1),[1]Puntajes!$D$12,IF(AND(G516&gt;CapFinanciera1,G516&lt;=CapFinanciera2),[1]Puntajes!$D$13,IF(AND(G516&gt;CapFinanciera2,G516&lt;=CapFinanciera3),[1]Puntajes!$D$14,IF(AND(G516&gt;CapFinanciera3,G516&lt;=CapFinanciera4),[1]Puntajes!$D$15,IF(G516&gt;CapFinanciera4,[1]Puntajes!$D$16,0))))))</f>
        <v/>
      </c>
    </row>
    <row r="517" spans="3:8" ht="13.8">
      <c r="C517" s="558"/>
      <c r="D517" s="514" t="str">
        <f>IF(ISERROR(VLOOKUP(C517,'[1]Cap Financiera y Organizacional'!$A$12:$X$62743,2,0)),"",VLOOKUP(C517,'[1]Cap Financiera y Organizacional'!$A$12:$X$3603,2,0))</f>
        <v/>
      </c>
      <c r="E517" s="559" t="str">
        <f>IF(OR(C517="",D517=""),"",IF(ISERROR(VLOOKUP(D517,'[1]Cap Financiera y Organizacional'!$B$13:$X$62743,3,0)),"",VLOOKUP(D517,'[1]Cap Financiera y Organizacional'!$B$13:$X$62743,3,0)))</f>
        <v/>
      </c>
      <c r="F517" s="497" t="str">
        <f>IF(OR(C517="",D517=""),"",IF(ISERROR(VLOOKUP(D517,'[1]Cap Financiera y Organizacional'!$B$13:$X$62743,5,0)),"",VLOOKUP(D517,'[1]Cap Financiera y Organizacional'!$B$13:$X$62743,5,0)))</f>
        <v/>
      </c>
      <c r="G517" s="520" t="str">
        <f t="shared" si="45"/>
        <v/>
      </c>
      <c r="H517" s="498" t="str">
        <f>IF(OR(D517="",E517="",F517=""),"",IF(AND(G517&gt;0,G517&lt;=CapFinanciera1),[1]Puntajes!$D$12,IF(AND(G517&gt;CapFinanciera1,G517&lt;=CapFinanciera2),[1]Puntajes!$D$13,IF(AND(G517&gt;CapFinanciera2,G517&lt;=CapFinanciera3),[1]Puntajes!$D$14,IF(AND(G517&gt;CapFinanciera3,G517&lt;=CapFinanciera4),[1]Puntajes!$D$15,IF(G517&gt;CapFinanciera4,[1]Puntajes!$D$16,0))))))</f>
        <v/>
      </c>
    </row>
    <row r="518" spans="3:8" ht="13.8">
      <c r="C518" s="558"/>
      <c r="D518" s="514" t="str">
        <f>IF(ISERROR(VLOOKUP(C518,'[1]Cap Financiera y Organizacional'!$A$12:$X$62743,2,0)),"",VLOOKUP(C518,'[1]Cap Financiera y Organizacional'!$A$12:$X$3603,2,0))</f>
        <v/>
      </c>
      <c r="E518" s="559" t="str">
        <f>IF(OR(C518="",D518=""),"",IF(ISERROR(VLOOKUP(D518,'[1]Cap Financiera y Organizacional'!$B$13:$X$62743,3,0)),"",VLOOKUP(D518,'[1]Cap Financiera y Organizacional'!$B$13:$X$62743,3,0)))</f>
        <v/>
      </c>
      <c r="F518" s="497" t="str">
        <f>IF(OR(C518="",D518=""),"",IF(ISERROR(VLOOKUP(D518,'[1]Cap Financiera y Organizacional'!$B$13:$X$62743,5,0)),"",VLOOKUP(D518,'[1]Cap Financiera y Organizacional'!$B$13:$X$62743,5,0)))</f>
        <v/>
      </c>
      <c r="G518" s="520" t="str">
        <f t="shared" si="45"/>
        <v/>
      </c>
      <c r="H518" s="498" t="str">
        <f>IF(OR(D518="",E518="",F518=""),"",IF(AND(G518&gt;0,G518&lt;=CapFinanciera1),[1]Puntajes!$D$12,IF(AND(G518&gt;CapFinanciera1,G518&lt;=CapFinanciera2),[1]Puntajes!$D$13,IF(AND(G518&gt;CapFinanciera2,G518&lt;=CapFinanciera3),[1]Puntajes!$D$14,IF(AND(G518&gt;CapFinanciera3,G518&lt;=CapFinanciera4),[1]Puntajes!$D$15,IF(G518&gt;CapFinanciera4,[1]Puntajes!$D$16,0))))))</f>
        <v/>
      </c>
    </row>
    <row r="519" spans="3:8" ht="13.8">
      <c r="C519" s="558"/>
      <c r="D519" s="514" t="str">
        <f>IF(ISERROR(VLOOKUP(C519,'[1]Cap Financiera y Organizacional'!$A$12:$X$62743,2,0)),"",VLOOKUP(C519,'[1]Cap Financiera y Organizacional'!$A$12:$X$3603,2,0))</f>
        <v/>
      </c>
      <c r="E519" s="497" t="str">
        <f>IF(OR(C519="",D519=""),"",IF(ISERROR(VLOOKUP(D519,'[1]Cap Financiera y Organizacional'!$B$13:$X$62743,3,0)),"",VLOOKUP(D519,'[1]Cap Financiera y Organizacional'!$B$13:$X$62743,3,0)))</f>
        <v/>
      </c>
      <c r="F519" s="497" t="str">
        <f>IF(OR(C519="",D519=""),"",IF(ISERROR(VLOOKUP(D519,'[1]Cap Financiera y Organizacional'!$B$13:$X$62743,5,0)),"",VLOOKUP(D519,'[1]Cap Financiera y Organizacional'!$B$13:$X$62743,5,0)))</f>
        <v/>
      </c>
      <c r="G519" s="520" t="str">
        <f t="shared" si="45"/>
        <v/>
      </c>
      <c r="H519" s="498" t="str">
        <f>IF(OR(D519="",E519="",F519=""),"",IF(AND(G519&gt;0,G519&lt;=CapFinanciera1),[1]Puntajes!$D$12,IF(AND(G519&gt;CapFinanciera1,G519&lt;=CapFinanciera2),[1]Puntajes!$D$13,IF(AND(G519&gt;CapFinanciera2,G519&lt;=CapFinanciera3),[1]Puntajes!$D$14,IF(AND(G519&gt;CapFinanciera3,G519&lt;=CapFinanciera4),[1]Puntajes!$D$15,IF(G519&gt;CapFinanciera4,[1]Puntajes!$D$16,0))))))</f>
        <v/>
      </c>
    </row>
    <row r="520" spans="3:8" ht="13.8">
      <c r="C520" s="558"/>
      <c r="D520" s="514" t="str">
        <f>IF(ISERROR(VLOOKUP(C520,'[1]Cap Financiera y Organizacional'!$A$12:$X$62743,2,0)),"",VLOOKUP(C520,'[1]Cap Financiera y Organizacional'!$A$12:$X$3603,2,0))</f>
        <v/>
      </c>
      <c r="E520" s="497" t="str">
        <f>IF(OR(C520="",D520=""),"",IF(ISERROR(VLOOKUP(D520,'[1]Cap Financiera y Organizacional'!$B$13:$X$62743,3,0)),"",VLOOKUP(D520,'[1]Cap Financiera y Organizacional'!$B$13:$X$62743,3,0)))</f>
        <v/>
      </c>
      <c r="F520" s="497" t="str">
        <f>IF(OR(C520="",D520=""),"",IF(ISERROR(VLOOKUP(D520,'[1]Cap Financiera y Organizacional'!$B$13:$X$62743,5,0)),"",VLOOKUP(D520,'[1]Cap Financiera y Organizacional'!$B$13:$X$62743,5,0)))</f>
        <v/>
      </c>
      <c r="G520" s="520" t="str">
        <f t="shared" si="45"/>
        <v/>
      </c>
      <c r="H520" s="498" t="str">
        <f>IF(OR(D520="",E520="",F520=""),"",IF(AND(G520&gt;0,G520&lt;=CapFinanciera1),[1]Puntajes!$D$12,IF(AND(G520&gt;CapFinanciera1,G520&lt;=CapFinanciera2),[1]Puntajes!$D$13,IF(AND(G520&gt;CapFinanciera2,G520&lt;=CapFinanciera3),[1]Puntajes!$D$14,IF(AND(G520&gt;CapFinanciera3,G520&lt;=CapFinanciera4),[1]Puntajes!$D$15,IF(G520&gt;CapFinanciera4,[1]Puntajes!$D$16,0))))))</f>
        <v/>
      </c>
    </row>
    <row r="521" spans="3:8" ht="13.8">
      <c r="C521" s="558"/>
      <c r="D521" s="514" t="str">
        <f>IF(ISERROR(VLOOKUP(C521,'[1]Cap Financiera y Organizacional'!$A$12:$X$62743,2,0)),"",VLOOKUP(C521,'[1]Cap Financiera y Organizacional'!$A$12:$X$3603,2,0))</f>
        <v/>
      </c>
      <c r="E521" s="497" t="str">
        <f>IF(OR(C521="",D521=""),"",IF(ISERROR(VLOOKUP(D521,'[1]Cap Financiera y Organizacional'!$B$13:$X$62743,3,0)),"",VLOOKUP(D521,'[1]Cap Financiera y Organizacional'!$B$13:$X$62743,3,0)))</f>
        <v/>
      </c>
      <c r="F521" s="497" t="str">
        <f>IF(OR(C521="",D521=""),"",IF(ISERROR(VLOOKUP(D521,'[1]Cap Financiera y Organizacional'!$B$13:$X$62743,5,0)),"",VLOOKUP(D521,'[1]Cap Financiera y Organizacional'!$B$13:$X$62743,5,0)))</f>
        <v/>
      </c>
      <c r="G521" s="520" t="str">
        <f t="shared" si="45"/>
        <v/>
      </c>
      <c r="H521" s="498" t="str">
        <f>IF(OR(D521="",E521="",F521=""),"",IF(AND(G521&gt;0,G521&lt;=CapFinanciera1),[1]Puntajes!$D$12,IF(AND(G521&gt;CapFinanciera1,G521&lt;=CapFinanciera2),[1]Puntajes!$D$13,IF(AND(G521&gt;CapFinanciera2,G521&lt;=CapFinanciera3),[1]Puntajes!$D$14,IF(AND(G521&gt;CapFinanciera3,G521&lt;=CapFinanciera4),[1]Puntajes!$D$15,IF(G521&gt;CapFinanciera4,[1]Puntajes!$D$16,0))))))</f>
        <v/>
      </c>
    </row>
    <row r="522" spans="3:8" ht="13.8">
      <c r="C522" s="558"/>
      <c r="D522" s="514" t="str">
        <f>IF(ISERROR(VLOOKUP(C522,'[1]Cap Financiera y Organizacional'!$A$12:$X$62743,2,0)),"",VLOOKUP(C522,'[1]Cap Financiera y Organizacional'!$A$12:$X$3603,2,0))</f>
        <v/>
      </c>
      <c r="E522" s="497" t="str">
        <f>IF(OR(C522="",D522=""),"",IF(ISERROR(VLOOKUP(D522,'[1]Cap Financiera y Organizacional'!$B$13:$X$62743,3,0)),"",VLOOKUP(D522,'[1]Cap Financiera y Organizacional'!$B$13:$X$62743,3,0)))</f>
        <v/>
      </c>
      <c r="F522" s="497" t="str">
        <f>IF(OR(C522="",D522=""),"",IF(ISERROR(VLOOKUP(D522,'[1]Cap Financiera y Organizacional'!$B$13:$X$62743,5,0)),"",VLOOKUP(D522,'[1]Cap Financiera y Organizacional'!$B$13:$X$62743,5,0)))</f>
        <v/>
      </c>
      <c r="G522" s="520" t="str">
        <f t="shared" si="45"/>
        <v/>
      </c>
      <c r="H522" s="498" t="str">
        <f>IF(OR(D522="",E522="",F522=""),"",IF(AND(G522&gt;0,G522&lt;=CapFinanciera1),[1]Puntajes!$D$12,IF(AND(G522&gt;CapFinanciera1,G522&lt;=CapFinanciera2),[1]Puntajes!$D$13,IF(AND(G522&gt;CapFinanciera2,G522&lt;=CapFinanciera3),[1]Puntajes!$D$14,IF(AND(G522&gt;CapFinanciera3,G522&lt;=CapFinanciera4),[1]Puntajes!$D$15,IF(G522&gt;CapFinanciera4,[1]Puntajes!$D$16,0))))))</f>
        <v/>
      </c>
    </row>
    <row r="523" spans="3:8" ht="13.8">
      <c r="C523" s="558"/>
      <c r="D523" s="514" t="str">
        <f>IF(ISERROR(VLOOKUP(C523,'[1]Cap Financiera y Organizacional'!$A$12:$X$62743,2,0)),"",VLOOKUP(C523,'[1]Cap Financiera y Organizacional'!$A$12:$X$3603,2,0))</f>
        <v/>
      </c>
      <c r="E523" s="497" t="str">
        <f>IF(OR(C523="",D523=""),"",IF(ISERROR(VLOOKUP(D523,'[1]Cap Financiera y Organizacional'!$B$13:$X$62743,3,0)),"",VLOOKUP(D523,'[1]Cap Financiera y Organizacional'!$B$13:$X$62743,3,0)))</f>
        <v/>
      </c>
      <c r="F523" s="497" t="str">
        <f>IF(OR(C523="",D523=""),"",IF(ISERROR(VLOOKUP(D523,'[1]Cap Financiera y Organizacional'!$B$13:$X$62743,5,0)),"",VLOOKUP(D523,'[1]Cap Financiera y Organizacional'!$B$13:$X$62743,5,0)))</f>
        <v/>
      </c>
      <c r="G523" s="520" t="str">
        <f t="shared" si="45"/>
        <v/>
      </c>
      <c r="H523" s="498" t="str">
        <f>IF(OR(D523="",E523="",F523=""),"",IF(AND(G523&gt;0,G523&lt;=CapFinanciera1),[1]Puntajes!$D$12,IF(AND(G523&gt;CapFinanciera1,G523&lt;=CapFinanciera2),[1]Puntajes!$D$13,IF(AND(G523&gt;CapFinanciera2,G523&lt;=CapFinanciera3),[1]Puntajes!$D$14,IF(AND(G523&gt;CapFinanciera3,G523&lt;=CapFinanciera4),[1]Puntajes!$D$15,IF(G523&gt;CapFinanciera4,[1]Puntajes!$D$16,0))))))</f>
        <v/>
      </c>
    </row>
    <row r="524" spans="3:8" ht="13.8">
      <c r="C524" s="558"/>
      <c r="D524" s="514" t="str">
        <f>IF(ISERROR(VLOOKUP(C524,'[1]Cap Financiera y Organizacional'!$A$12:$X$62743,2,0)),"",VLOOKUP(C524,'[1]Cap Financiera y Organizacional'!$A$12:$X$3603,2,0))</f>
        <v/>
      </c>
      <c r="E524" s="497" t="str">
        <f>IF(OR(C524="",D524=""),"",IF(ISERROR(VLOOKUP(D524,'[1]Cap Financiera y Organizacional'!$B$13:$X$62743,3,0)),"",VLOOKUP(D524,'[1]Cap Financiera y Organizacional'!$B$13:$X$62743,3,0)))</f>
        <v/>
      </c>
      <c r="F524" s="497" t="str">
        <f>IF(OR(C524="",D524=""),"",IF(ISERROR(VLOOKUP(D524,'[1]Cap Financiera y Organizacional'!$B$13:$X$62743,5,0)),"",VLOOKUP(D524,'[1]Cap Financiera y Organizacional'!$B$13:$X$62743,5,0)))</f>
        <v/>
      </c>
      <c r="G524" s="520" t="str">
        <f t="shared" si="45"/>
        <v/>
      </c>
      <c r="H524" s="498" t="str">
        <f>IF(OR(D524="",E524="",F524=""),"",IF(AND(G524&gt;0,G524&lt;=CapFinanciera1),[1]Puntajes!$D$12,IF(AND(G524&gt;CapFinanciera1,G524&lt;=CapFinanciera2),[1]Puntajes!$D$13,IF(AND(G524&gt;CapFinanciera2,G524&lt;=CapFinanciera3),[1]Puntajes!$D$14,IF(AND(G524&gt;CapFinanciera3,G524&lt;=CapFinanciera4),[1]Puntajes!$D$15,IF(G524&gt;CapFinanciera4,[1]Puntajes!$D$16,0))))))</f>
        <v/>
      </c>
    </row>
    <row r="525" spans="3:8" ht="14.4" thickBot="1">
      <c r="C525" s="560"/>
      <c r="D525" s="561" t="str">
        <f>IF(ISERROR(VLOOKUP(C525,'[1]Cap Financiera y Organizacional'!$A$12:$X$62743,2,0)),"",VLOOKUP(C525,'[1]Cap Financiera y Organizacional'!$A$12:$X$3603,2,0))</f>
        <v/>
      </c>
      <c r="E525" s="501" t="str">
        <f>IF(OR(C525="",D525=""),"",IF(ISERROR(VLOOKUP(D525,'[1]Cap Financiera y Organizacional'!$B$13:$X$62743,3,0)),"",VLOOKUP(D525,'[1]Cap Financiera y Organizacional'!$B$13:$X$62743,3,0)))</f>
        <v/>
      </c>
      <c r="F525" s="501" t="str">
        <f>IF(OR(C525="",D525=""),"",IF(ISERROR(VLOOKUP(D525,'[1]Cap Financiera y Organizacional'!$B$13:$X$62743,5,0)),"",VLOOKUP(D525,'[1]Cap Financiera y Organizacional'!$B$13:$X$62743,5,0)))</f>
        <v/>
      </c>
      <c r="G525" s="524" t="str">
        <f t="shared" si="45"/>
        <v/>
      </c>
      <c r="H525" s="502" t="str">
        <f>IF(OR(D525="",E525="",F525=""),"",IF(AND(G525&gt;0,G525&lt;=CapFinanciera1),[1]Puntajes!$D$12,IF(AND(G525&gt;CapFinanciera1,G525&lt;=CapFinanciera2),[1]Puntajes!$D$13,IF(AND(G525&gt;CapFinanciera2,G525&lt;=CapFinanciera3),[1]Puntajes!$D$14,IF(AND(G525&gt;CapFinanciera3,G525&lt;=CapFinanciera4),[1]Puntajes!$D$15,IF(G525&gt;CapFinanciera4,[1]Puntajes!$D$16,0))))))</f>
        <v/>
      </c>
    </row>
    <row r="526" spans="3:8" ht="13.8">
      <c r="C526" s="562"/>
      <c r="D526" s="484" t="str">
        <f>IF(ISERROR(VLOOKUP(C526,'[1]Cap Financiera y Organizacional'!$A$12:$X$62743,2,0)),"",VLOOKUP(C526,'[1]Cap Financiera y Organizacional'!$A$12:$X$3603,2,0))</f>
        <v/>
      </c>
      <c r="E526" s="563"/>
      <c r="F526" s="497"/>
      <c r="G526" s="520"/>
      <c r="H526" s="498"/>
    </row>
    <row r="527" spans="3:8" ht="13.8">
      <c r="C527" s="558"/>
      <c r="D527" s="514" t="str">
        <f>IF(ISERROR(VLOOKUP(C527,'[1]Cap Financiera y Organizacional'!$A$12:$X$62743,2,0)),"",VLOOKUP(C527,'[1]Cap Financiera y Organizacional'!$A$12:$X$3603,2,0))</f>
        <v/>
      </c>
      <c r="E527" s="559" t="str">
        <f>IF(OR(C527="",D527=""),"",IF(ISERROR(VLOOKUP(D527,'[1]Cap Financiera y Organizacional'!$B$13:$X$62743,3,0)),"",VLOOKUP(D527,'[1]Cap Financiera y Organizacional'!$B$13:$X$62743,3,0)))</f>
        <v/>
      </c>
      <c r="F527" s="497" t="str">
        <f>IF(OR(C527="",D527=""),"",IF(ISERROR(VLOOKUP(D527,'[1]Cap Financiera y Organizacional'!$B$13:$X$62743,5,0)),"",VLOOKUP(D527,'[1]Cap Financiera y Organizacional'!$B$13:$X$62743,5,0)))</f>
        <v/>
      </c>
      <c r="G527" s="520" t="str">
        <f t="shared" ref="G527:G536" si="46">IF(OR(D527="",E527="",F527=""),"",IF(OR(E527=0,F527=0),0,E527/F527))</f>
        <v/>
      </c>
      <c r="H527" s="498" t="str">
        <f>IF(OR(D527="",E527="",F527=""),"",IF(AND(G527&gt;0,G527&lt;=CapFinanciera1),[1]Puntajes!$D$12,IF(AND(G527&gt;CapFinanciera1,G527&lt;=CapFinanciera2),[1]Puntajes!$D$13,IF(AND(G527&gt;CapFinanciera2,G527&lt;=CapFinanciera3),[1]Puntajes!$D$14,IF(AND(G527&gt;CapFinanciera3,G527&lt;=CapFinanciera4),[1]Puntajes!$D$15,IF(G527&gt;CapFinanciera4,[1]Puntajes!$D$16,0))))))</f>
        <v/>
      </c>
    </row>
    <row r="528" spans="3:8" ht="13.8">
      <c r="C528" s="558"/>
      <c r="D528" s="514" t="str">
        <f>IF(ISERROR(VLOOKUP(C528,'[1]Cap Financiera y Organizacional'!$A$12:$X$62743,2,0)),"",VLOOKUP(C528,'[1]Cap Financiera y Organizacional'!$A$12:$X$3603,2,0))</f>
        <v/>
      </c>
      <c r="E528" s="559" t="str">
        <f>IF(OR(C528="",D528=""),"",IF(ISERROR(VLOOKUP(D528,'[1]Cap Financiera y Organizacional'!$B$13:$X$62743,3,0)),"",VLOOKUP(D528,'[1]Cap Financiera y Organizacional'!$B$13:$X$62743,3,0)))</f>
        <v/>
      </c>
      <c r="F528" s="497" t="str">
        <f>IF(OR(C528="",D528=""),"",IF(ISERROR(VLOOKUP(D528,'[1]Cap Financiera y Organizacional'!$B$13:$X$62743,5,0)),"",VLOOKUP(D528,'[1]Cap Financiera y Organizacional'!$B$13:$X$62743,5,0)))</f>
        <v/>
      </c>
      <c r="G528" s="520" t="str">
        <f t="shared" si="46"/>
        <v/>
      </c>
      <c r="H528" s="498" t="str">
        <f>IF(OR(D528="",E528="",F528=""),"",IF(AND(G528&gt;0,G528&lt;=CapFinanciera1),[1]Puntajes!$D$12,IF(AND(G528&gt;CapFinanciera1,G528&lt;=CapFinanciera2),[1]Puntajes!$D$13,IF(AND(G528&gt;CapFinanciera2,G528&lt;=CapFinanciera3),[1]Puntajes!$D$14,IF(AND(G528&gt;CapFinanciera3,G528&lt;=CapFinanciera4),[1]Puntajes!$D$15,IF(G528&gt;CapFinanciera4,[1]Puntajes!$D$16,0))))))</f>
        <v/>
      </c>
    </row>
    <row r="529" spans="3:8" ht="13.8">
      <c r="C529" s="558"/>
      <c r="D529" s="514" t="str">
        <f>IF(ISERROR(VLOOKUP(C529,'[1]Cap Financiera y Organizacional'!$A$12:$X$62743,2,0)),"",VLOOKUP(C529,'[1]Cap Financiera y Organizacional'!$A$12:$X$3603,2,0))</f>
        <v/>
      </c>
      <c r="E529" s="559" t="str">
        <f>IF(OR(C529="",D529=""),"",IF(ISERROR(VLOOKUP(D529,'[1]Cap Financiera y Organizacional'!$B$13:$X$62743,3,0)),"",VLOOKUP(D529,'[1]Cap Financiera y Organizacional'!$B$13:$X$62743,3,0)))</f>
        <v/>
      </c>
      <c r="F529" s="497" t="str">
        <f>IF(OR(C529="",D529=""),"",IF(ISERROR(VLOOKUP(D529,'[1]Cap Financiera y Organizacional'!$B$13:$X$62743,5,0)),"",VLOOKUP(D529,'[1]Cap Financiera y Organizacional'!$B$13:$X$62743,5,0)))</f>
        <v/>
      </c>
      <c r="G529" s="520" t="str">
        <f t="shared" si="46"/>
        <v/>
      </c>
      <c r="H529" s="498" t="str">
        <f>IF(OR(D529="",E529="",F529=""),"",IF(AND(G529&gt;0,G529&lt;=CapFinanciera1),[1]Puntajes!$D$12,IF(AND(G529&gt;CapFinanciera1,G529&lt;=CapFinanciera2),[1]Puntajes!$D$13,IF(AND(G529&gt;CapFinanciera2,G529&lt;=CapFinanciera3),[1]Puntajes!$D$14,IF(AND(G529&gt;CapFinanciera3,G529&lt;=CapFinanciera4),[1]Puntajes!$D$15,IF(G529&gt;CapFinanciera4,[1]Puntajes!$D$16,0))))))</f>
        <v/>
      </c>
    </row>
    <row r="530" spans="3:8" ht="13.8">
      <c r="C530" s="558"/>
      <c r="D530" s="514" t="str">
        <f>IF(ISERROR(VLOOKUP(C530,'[1]Cap Financiera y Organizacional'!$A$12:$X$62743,2,0)),"",VLOOKUP(C530,'[1]Cap Financiera y Organizacional'!$A$12:$X$3603,2,0))</f>
        <v/>
      </c>
      <c r="E530" s="497" t="str">
        <f>IF(OR(C530="",D530=""),"",IF(ISERROR(VLOOKUP(D530,'[1]Cap Financiera y Organizacional'!$B$13:$X$62743,3,0)),"",VLOOKUP(D530,'[1]Cap Financiera y Organizacional'!$B$13:$X$62743,3,0)))</f>
        <v/>
      </c>
      <c r="F530" s="497" t="str">
        <f>IF(OR(C530="",D530=""),"",IF(ISERROR(VLOOKUP(D530,'[1]Cap Financiera y Organizacional'!$B$13:$X$62743,5,0)),"",VLOOKUP(D530,'[1]Cap Financiera y Organizacional'!$B$13:$X$62743,5,0)))</f>
        <v/>
      </c>
      <c r="G530" s="520" t="str">
        <f t="shared" si="46"/>
        <v/>
      </c>
      <c r="H530" s="498" t="str">
        <f>IF(OR(D530="",E530="",F530=""),"",IF(AND(G530&gt;0,G530&lt;=CapFinanciera1),[1]Puntajes!$D$12,IF(AND(G530&gt;CapFinanciera1,G530&lt;=CapFinanciera2),[1]Puntajes!$D$13,IF(AND(G530&gt;CapFinanciera2,G530&lt;=CapFinanciera3),[1]Puntajes!$D$14,IF(AND(G530&gt;CapFinanciera3,G530&lt;=CapFinanciera4),[1]Puntajes!$D$15,IF(G530&gt;CapFinanciera4,[1]Puntajes!$D$16,0))))))</f>
        <v/>
      </c>
    </row>
    <row r="531" spans="3:8" ht="13.8">
      <c r="C531" s="558"/>
      <c r="D531" s="514" t="str">
        <f>IF(ISERROR(VLOOKUP(C531,'[1]Cap Financiera y Organizacional'!$A$12:$X$62743,2,0)),"",VLOOKUP(C531,'[1]Cap Financiera y Organizacional'!$A$12:$X$3603,2,0))</f>
        <v/>
      </c>
      <c r="E531" s="497" t="str">
        <f>IF(OR(C531="",D531=""),"",IF(ISERROR(VLOOKUP(D531,'[1]Cap Financiera y Organizacional'!$B$13:$X$62743,3,0)),"",VLOOKUP(D531,'[1]Cap Financiera y Organizacional'!$B$13:$X$62743,3,0)))</f>
        <v/>
      </c>
      <c r="F531" s="497" t="str">
        <f>IF(OR(C531="",D531=""),"",IF(ISERROR(VLOOKUP(D531,'[1]Cap Financiera y Organizacional'!$B$13:$X$62743,5,0)),"",VLOOKUP(D531,'[1]Cap Financiera y Organizacional'!$B$13:$X$62743,5,0)))</f>
        <v/>
      </c>
      <c r="G531" s="520" t="str">
        <f t="shared" si="46"/>
        <v/>
      </c>
      <c r="H531" s="498" t="str">
        <f>IF(OR(D531="",E531="",F531=""),"",IF(AND(G531&gt;0,G531&lt;=CapFinanciera1),[1]Puntajes!$D$12,IF(AND(G531&gt;CapFinanciera1,G531&lt;=CapFinanciera2),[1]Puntajes!$D$13,IF(AND(G531&gt;CapFinanciera2,G531&lt;=CapFinanciera3),[1]Puntajes!$D$14,IF(AND(G531&gt;CapFinanciera3,G531&lt;=CapFinanciera4),[1]Puntajes!$D$15,IF(G531&gt;CapFinanciera4,[1]Puntajes!$D$16,0))))))</f>
        <v/>
      </c>
    </row>
    <row r="532" spans="3:8" ht="13.8">
      <c r="C532" s="558"/>
      <c r="D532" s="514" t="str">
        <f>IF(ISERROR(VLOOKUP(C532,'[1]Cap Financiera y Organizacional'!$A$12:$X$62743,2,0)),"",VLOOKUP(C532,'[1]Cap Financiera y Organizacional'!$A$12:$X$3603,2,0))</f>
        <v/>
      </c>
      <c r="E532" s="497" t="str">
        <f>IF(OR(C532="",D532=""),"",IF(ISERROR(VLOOKUP(D532,'[1]Cap Financiera y Organizacional'!$B$13:$X$62743,3,0)),"",VLOOKUP(D532,'[1]Cap Financiera y Organizacional'!$B$13:$X$62743,3,0)))</f>
        <v/>
      </c>
      <c r="F532" s="497" t="str">
        <f>IF(OR(C532="",D532=""),"",IF(ISERROR(VLOOKUP(D532,'[1]Cap Financiera y Organizacional'!$B$13:$X$62743,5,0)),"",VLOOKUP(D532,'[1]Cap Financiera y Organizacional'!$B$13:$X$62743,5,0)))</f>
        <v/>
      </c>
      <c r="G532" s="520" t="str">
        <f t="shared" si="46"/>
        <v/>
      </c>
      <c r="H532" s="498" t="str">
        <f>IF(OR(D532="",E532="",F532=""),"",IF(AND(G532&gt;0,G532&lt;=CapFinanciera1),[1]Puntajes!$D$12,IF(AND(G532&gt;CapFinanciera1,G532&lt;=CapFinanciera2),[1]Puntajes!$D$13,IF(AND(G532&gt;CapFinanciera2,G532&lt;=CapFinanciera3),[1]Puntajes!$D$14,IF(AND(G532&gt;CapFinanciera3,G532&lt;=CapFinanciera4),[1]Puntajes!$D$15,IF(G532&gt;CapFinanciera4,[1]Puntajes!$D$16,0))))))</f>
        <v/>
      </c>
    </row>
    <row r="533" spans="3:8" ht="13.8">
      <c r="C533" s="558"/>
      <c r="D533" s="514" t="str">
        <f>IF(ISERROR(VLOOKUP(C533,'[1]Cap Financiera y Organizacional'!$A$12:$X$62743,2,0)),"",VLOOKUP(C533,'[1]Cap Financiera y Organizacional'!$A$12:$X$3603,2,0))</f>
        <v/>
      </c>
      <c r="E533" s="497" t="str">
        <f>IF(OR(C533="",D533=""),"",IF(ISERROR(VLOOKUP(D533,'[1]Cap Financiera y Organizacional'!$B$13:$X$62743,3,0)),"",VLOOKUP(D533,'[1]Cap Financiera y Organizacional'!$B$13:$X$62743,3,0)))</f>
        <v/>
      </c>
      <c r="F533" s="497" t="str">
        <f>IF(OR(C533="",D533=""),"",IF(ISERROR(VLOOKUP(D533,'[1]Cap Financiera y Organizacional'!$B$13:$X$62743,5,0)),"",VLOOKUP(D533,'[1]Cap Financiera y Organizacional'!$B$13:$X$62743,5,0)))</f>
        <v/>
      </c>
      <c r="G533" s="520" t="str">
        <f t="shared" si="46"/>
        <v/>
      </c>
      <c r="H533" s="498" t="str">
        <f>IF(OR(D533="",E533="",F533=""),"",IF(AND(G533&gt;0,G533&lt;=CapFinanciera1),[1]Puntajes!$D$12,IF(AND(G533&gt;CapFinanciera1,G533&lt;=CapFinanciera2),[1]Puntajes!$D$13,IF(AND(G533&gt;CapFinanciera2,G533&lt;=CapFinanciera3),[1]Puntajes!$D$14,IF(AND(G533&gt;CapFinanciera3,G533&lt;=CapFinanciera4),[1]Puntajes!$D$15,IF(G533&gt;CapFinanciera4,[1]Puntajes!$D$16,0))))))</f>
        <v/>
      </c>
    </row>
    <row r="534" spans="3:8" ht="13.8">
      <c r="C534" s="558"/>
      <c r="D534" s="514" t="str">
        <f>IF(ISERROR(VLOOKUP(C534,'[1]Cap Financiera y Organizacional'!$A$12:$X$62743,2,0)),"",VLOOKUP(C534,'[1]Cap Financiera y Organizacional'!$A$12:$X$3603,2,0))</f>
        <v/>
      </c>
      <c r="E534" s="497" t="str">
        <f>IF(OR(C534="",D534=""),"",IF(ISERROR(VLOOKUP(D534,'[1]Cap Financiera y Organizacional'!$B$13:$X$62743,3,0)),"",VLOOKUP(D534,'[1]Cap Financiera y Organizacional'!$B$13:$X$62743,3,0)))</f>
        <v/>
      </c>
      <c r="F534" s="497" t="str">
        <f>IF(OR(C534="",D534=""),"",IF(ISERROR(VLOOKUP(D534,'[1]Cap Financiera y Organizacional'!$B$13:$X$62743,5,0)),"",VLOOKUP(D534,'[1]Cap Financiera y Organizacional'!$B$13:$X$62743,5,0)))</f>
        <v/>
      </c>
      <c r="G534" s="520" t="str">
        <f t="shared" si="46"/>
        <v/>
      </c>
      <c r="H534" s="498" t="str">
        <f>IF(OR(D534="",E534="",F534=""),"",IF(AND(G534&gt;0,G534&lt;=CapFinanciera1),[1]Puntajes!$D$12,IF(AND(G534&gt;CapFinanciera1,G534&lt;=CapFinanciera2),[1]Puntajes!$D$13,IF(AND(G534&gt;CapFinanciera2,G534&lt;=CapFinanciera3),[1]Puntajes!$D$14,IF(AND(G534&gt;CapFinanciera3,G534&lt;=CapFinanciera4),[1]Puntajes!$D$15,IF(G534&gt;CapFinanciera4,[1]Puntajes!$D$16,0))))))</f>
        <v/>
      </c>
    </row>
    <row r="535" spans="3:8" ht="13.8">
      <c r="C535" s="558"/>
      <c r="D535" s="514" t="str">
        <f>IF(ISERROR(VLOOKUP(C535,'[1]Cap Financiera y Organizacional'!$A$12:$X$62743,2,0)),"",VLOOKUP(C535,'[1]Cap Financiera y Organizacional'!$A$12:$X$3603,2,0))</f>
        <v/>
      </c>
      <c r="E535" s="497" t="str">
        <f>IF(OR(C535="",D535=""),"",IF(ISERROR(VLOOKUP(D535,'[1]Cap Financiera y Organizacional'!$B$13:$X$62743,3,0)),"",VLOOKUP(D535,'[1]Cap Financiera y Organizacional'!$B$13:$X$62743,3,0)))</f>
        <v/>
      </c>
      <c r="F535" s="497" t="str">
        <f>IF(OR(C535="",D535=""),"",IF(ISERROR(VLOOKUP(D535,'[1]Cap Financiera y Organizacional'!$B$13:$X$62743,5,0)),"",VLOOKUP(D535,'[1]Cap Financiera y Organizacional'!$B$13:$X$62743,5,0)))</f>
        <v/>
      </c>
      <c r="G535" s="520" t="str">
        <f t="shared" si="46"/>
        <v/>
      </c>
      <c r="H535" s="498" t="str">
        <f>IF(OR(D535="",E535="",F535=""),"",IF(AND(G535&gt;0,G535&lt;=CapFinanciera1),[1]Puntajes!$D$12,IF(AND(G535&gt;CapFinanciera1,G535&lt;=CapFinanciera2),[1]Puntajes!$D$13,IF(AND(G535&gt;CapFinanciera2,G535&lt;=CapFinanciera3),[1]Puntajes!$D$14,IF(AND(G535&gt;CapFinanciera3,G535&lt;=CapFinanciera4),[1]Puntajes!$D$15,IF(G535&gt;CapFinanciera4,[1]Puntajes!$D$16,0))))))</f>
        <v/>
      </c>
    </row>
    <row r="536" spans="3:8" ht="14.4" thickBot="1">
      <c r="C536" s="560"/>
      <c r="D536" s="561" t="str">
        <f>IF(ISERROR(VLOOKUP(C536,'[1]Cap Financiera y Organizacional'!$A$12:$X$62743,2,0)),"",VLOOKUP(C536,'[1]Cap Financiera y Organizacional'!$A$12:$X$3603,2,0))</f>
        <v/>
      </c>
      <c r="E536" s="501" t="str">
        <f>IF(OR(C536="",D536=""),"",IF(ISERROR(VLOOKUP(D536,'[1]Cap Financiera y Organizacional'!$B$13:$X$62743,3,0)),"",VLOOKUP(D536,'[1]Cap Financiera y Organizacional'!$B$13:$X$62743,3,0)))</f>
        <v/>
      </c>
      <c r="F536" s="501" t="str">
        <f>IF(OR(C536="",D536=""),"",IF(ISERROR(VLOOKUP(D536,'[1]Cap Financiera y Organizacional'!$B$13:$X$62743,5,0)),"",VLOOKUP(D536,'[1]Cap Financiera y Organizacional'!$B$13:$X$62743,5,0)))</f>
        <v/>
      </c>
      <c r="G536" s="524" t="str">
        <f t="shared" si="46"/>
        <v/>
      </c>
      <c r="H536" s="502" t="str">
        <f>IF(OR(D536="",E536="",F536=""),"",IF(AND(G536&gt;0,G536&lt;=CapFinanciera1),[1]Puntajes!$D$12,IF(AND(G536&gt;CapFinanciera1,G536&lt;=CapFinanciera2),[1]Puntajes!$D$13,IF(AND(G536&gt;CapFinanciera2,G536&lt;=CapFinanciera3),[1]Puntajes!$D$14,IF(AND(G536&gt;CapFinanciera3,G536&lt;=CapFinanciera4),[1]Puntajes!$D$15,IF(G536&gt;CapFinanciera4,[1]Puntajes!$D$16,0))))))</f>
        <v/>
      </c>
    </row>
    <row r="537" spans="3:8" ht="13.8">
      <c r="C537" s="562"/>
      <c r="D537" s="484" t="str">
        <f>IF(ISERROR(VLOOKUP(C537,'[1]Cap Financiera y Organizacional'!$A$12:$X$62743,2,0)),"",VLOOKUP(C537,'[1]Cap Financiera y Organizacional'!$A$12:$X$3603,2,0))</f>
        <v/>
      </c>
      <c r="E537" s="563"/>
      <c r="F537" s="497"/>
      <c r="G537" s="520"/>
      <c r="H537" s="498"/>
    </row>
    <row r="538" spans="3:8" ht="13.8">
      <c r="C538" s="558"/>
      <c r="D538" s="514" t="str">
        <f>IF(ISERROR(VLOOKUP(C538,'[1]Cap Financiera y Organizacional'!$A$12:$X$62743,2,0)),"",VLOOKUP(C538,'[1]Cap Financiera y Organizacional'!$A$12:$X$3603,2,0))</f>
        <v/>
      </c>
      <c r="E538" s="559" t="str">
        <f>IF(OR(C538="",D538=""),"",IF(ISERROR(VLOOKUP(D538,'[1]Cap Financiera y Organizacional'!$B$13:$X$62743,3,0)),"",VLOOKUP(D538,'[1]Cap Financiera y Organizacional'!$B$13:$X$62743,3,0)))</f>
        <v/>
      </c>
      <c r="F538" s="497" t="str">
        <f>IF(OR(C538="",D538=""),"",IF(ISERROR(VLOOKUP(D538,'[1]Cap Financiera y Organizacional'!$B$13:$X$62743,5,0)),"",VLOOKUP(D538,'[1]Cap Financiera y Organizacional'!$B$13:$X$62743,5,0)))</f>
        <v/>
      </c>
      <c r="G538" s="520" t="str">
        <f t="shared" ref="G538:G547" si="47">IF(OR(D538="",E538="",F538=""),"",IF(OR(E538=0,F538=0),0,E538/F538))</f>
        <v/>
      </c>
      <c r="H538" s="498" t="str">
        <f>IF(OR(D538="",E538="",F538=""),"",IF(AND(G538&gt;0,G538&lt;=CapFinanciera1),[1]Puntajes!$D$12,IF(AND(G538&gt;CapFinanciera1,G538&lt;=CapFinanciera2),[1]Puntajes!$D$13,IF(AND(G538&gt;CapFinanciera2,G538&lt;=CapFinanciera3),[1]Puntajes!$D$14,IF(AND(G538&gt;CapFinanciera3,G538&lt;=CapFinanciera4),[1]Puntajes!$D$15,IF(G538&gt;CapFinanciera4,[1]Puntajes!$D$16,0))))))</f>
        <v/>
      </c>
    </row>
    <row r="539" spans="3:8" ht="13.8">
      <c r="C539" s="558"/>
      <c r="D539" s="514" t="str">
        <f>IF(ISERROR(VLOOKUP(C539,'[1]Cap Financiera y Organizacional'!$A$12:$X$62743,2,0)),"",VLOOKUP(C539,'[1]Cap Financiera y Organizacional'!$A$12:$X$3603,2,0))</f>
        <v/>
      </c>
      <c r="E539" s="559" t="str">
        <f>IF(OR(C539="",D539=""),"",IF(ISERROR(VLOOKUP(D539,'[1]Cap Financiera y Organizacional'!$B$13:$X$62743,3,0)),"",VLOOKUP(D539,'[1]Cap Financiera y Organizacional'!$B$13:$X$62743,3,0)))</f>
        <v/>
      </c>
      <c r="F539" s="497" t="str">
        <f>IF(OR(C539="",D539=""),"",IF(ISERROR(VLOOKUP(D539,'[1]Cap Financiera y Organizacional'!$B$13:$X$62743,5,0)),"",VLOOKUP(D539,'[1]Cap Financiera y Organizacional'!$B$13:$X$62743,5,0)))</f>
        <v/>
      </c>
      <c r="G539" s="520" t="str">
        <f t="shared" si="47"/>
        <v/>
      </c>
      <c r="H539" s="498" t="str">
        <f>IF(OR(D539="",E539="",F539=""),"",IF(AND(G539&gt;0,G539&lt;=CapFinanciera1),[1]Puntajes!$D$12,IF(AND(G539&gt;CapFinanciera1,G539&lt;=CapFinanciera2),[1]Puntajes!$D$13,IF(AND(G539&gt;CapFinanciera2,G539&lt;=CapFinanciera3),[1]Puntajes!$D$14,IF(AND(G539&gt;CapFinanciera3,G539&lt;=CapFinanciera4),[1]Puntajes!$D$15,IF(G539&gt;CapFinanciera4,[1]Puntajes!$D$16,0))))))</f>
        <v/>
      </c>
    </row>
    <row r="540" spans="3:8" ht="13.8">
      <c r="C540" s="558"/>
      <c r="D540" s="514" t="str">
        <f>IF(ISERROR(VLOOKUP(C540,'[1]Cap Financiera y Organizacional'!$A$12:$X$62743,2,0)),"",VLOOKUP(C540,'[1]Cap Financiera y Organizacional'!$A$12:$X$3603,2,0))</f>
        <v/>
      </c>
      <c r="E540" s="559" t="str">
        <f>IF(OR(C540="",D540=""),"",IF(ISERROR(VLOOKUP(D540,'[1]Cap Financiera y Organizacional'!$B$13:$X$62743,3,0)),"",VLOOKUP(D540,'[1]Cap Financiera y Organizacional'!$B$13:$X$62743,3,0)))</f>
        <v/>
      </c>
      <c r="F540" s="497" t="str">
        <f>IF(OR(C540="",D540=""),"",IF(ISERROR(VLOOKUP(D540,'[1]Cap Financiera y Organizacional'!$B$13:$X$62743,5,0)),"",VLOOKUP(D540,'[1]Cap Financiera y Organizacional'!$B$13:$X$62743,5,0)))</f>
        <v/>
      </c>
      <c r="G540" s="520" t="str">
        <f t="shared" si="47"/>
        <v/>
      </c>
      <c r="H540" s="498" t="str">
        <f>IF(OR(D540="",E540="",F540=""),"",IF(AND(G540&gt;0,G540&lt;=CapFinanciera1),[1]Puntajes!$D$12,IF(AND(G540&gt;CapFinanciera1,G540&lt;=CapFinanciera2),[1]Puntajes!$D$13,IF(AND(G540&gt;CapFinanciera2,G540&lt;=CapFinanciera3),[1]Puntajes!$D$14,IF(AND(G540&gt;CapFinanciera3,G540&lt;=CapFinanciera4),[1]Puntajes!$D$15,IF(G540&gt;CapFinanciera4,[1]Puntajes!$D$16,0))))))</f>
        <v/>
      </c>
    </row>
    <row r="541" spans="3:8" ht="13.8">
      <c r="C541" s="558"/>
      <c r="D541" s="514" t="str">
        <f>IF(ISERROR(VLOOKUP(C541,'[1]Cap Financiera y Organizacional'!$A$12:$X$62743,2,0)),"",VLOOKUP(C541,'[1]Cap Financiera y Organizacional'!$A$12:$X$3603,2,0))</f>
        <v/>
      </c>
      <c r="E541" s="497" t="str">
        <f>IF(OR(C541="",D541=""),"",IF(ISERROR(VLOOKUP(D541,'[1]Cap Financiera y Organizacional'!$B$13:$X$62743,3,0)),"",VLOOKUP(D541,'[1]Cap Financiera y Organizacional'!$B$13:$X$62743,3,0)))</f>
        <v/>
      </c>
      <c r="F541" s="497" t="str">
        <f>IF(OR(C541="",D541=""),"",IF(ISERROR(VLOOKUP(D541,'[1]Cap Financiera y Organizacional'!$B$13:$X$62743,5,0)),"",VLOOKUP(D541,'[1]Cap Financiera y Organizacional'!$B$13:$X$62743,5,0)))</f>
        <v/>
      </c>
      <c r="G541" s="520" t="str">
        <f t="shared" si="47"/>
        <v/>
      </c>
      <c r="H541" s="498" t="str">
        <f>IF(OR(D541="",E541="",F541=""),"",IF(AND(G541&gt;0,G541&lt;=CapFinanciera1),[1]Puntajes!$D$12,IF(AND(G541&gt;CapFinanciera1,G541&lt;=CapFinanciera2),[1]Puntajes!$D$13,IF(AND(G541&gt;CapFinanciera2,G541&lt;=CapFinanciera3),[1]Puntajes!$D$14,IF(AND(G541&gt;CapFinanciera3,G541&lt;=CapFinanciera4),[1]Puntajes!$D$15,IF(G541&gt;CapFinanciera4,[1]Puntajes!$D$16,0))))))</f>
        <v/>
      </c>
    </row>
    <row r="542" spans="3:8" ht="13.8">
      <c r="C542" s="558"/>
      <c r="D542" s="514" t="str">
        <f>IF(ISERROR(VLOOKUP(C542,'[1]Cap Financiera y Organizacional'!$A$12:$X$62743,2,0)),"",VLOOKUP(C542,'[1]Cap Financiera y Organizacional'!$A$12:$X$3603,2,0))</f>
        <v/>
      </c>
      <c r="E542" s="497" t="str">
        <f>IF(OR(C542="",D542=""),"",IF(ISERROR(VLOOKUP(D542,'[1]Cap Financiera y Organizacional'!$B$13:$X$62743,3,0)),"",VLOOKUP(D542,'[1]Cap Financiera y Organizacional'!$B$13:$X$62743,3,0)))</f>
        <v/>
      </c>
      <c r="F542" s="497" t="str">
        <f>IF(OR(C542="",D542=""),"",IF(ISERROR(VLOOKUP(D542,'[1]Cap Financiera y Organizacional'!$B$13:$X$62743,5,0)),"",VLOOKUP(D542,'[1]Cap Financiera y Organizacional'!$B$13:$X$62743,5,0)))</f>
        <v/>
      </c>
      <c r="G542" s="520" t="str">
        <f t="shared" si="47"/>
        <v/>
      </c>
      <c r="H542" s="498" t="str">
        <f>IF(OR(D542="",E542="",F542=""),"",IF(AND(G542&gt;0,G542&lt;=CapFinanciera1),[1]Puntajes!$D$12,IF(AND(G542&gt;CapFinanciera1,G542&lt;=CapFinanciera2),[1]Puntajes!$D$13,IF(AND(G542&gt;CapFinanciera2,G542&lt;=CapFinanciera3),[1]Puntajes!$D$14,IF(AND(G542&gt;CapFinanciera3,G542&lt;=CapFinanciera4),[1]Puntajes!$D$15,IF(G542&gt;CapFinanciera4,[1]Puntajes!$D$16,0))))))</f>
        <v/>
      </c>
    </row>
    <row r="543" spans="3:8" ht="13.8">
      <c r="C543" s="558"/>
      <c r="D543" s="514" t="str">
        <f>IF(ISERROR(VLOOKUP(C543,'[1]Cap Financiera y Organizacional'!$A$12:$X$62743,2,0)),"",VLOOKUP(C543,'[1]Cap Financiera y Organizacional'!$A$12:$X$3603,2,0))</f>
        <v/>
      </c>
      <c r="E543" s="497" t="str">
        <f>IF(OR(C543="",D543=""),"",IF(ISERROR(VLOOKUP(D543,'[1]Cap Financiera y Organizacional'!$B$13:$X$62743,3,0)),"",VLOOKUP(D543,'[1]Cap Financiera y Organizacional'!$B$13:$X$62743,3,0)))</f>
        <v/>
      </c>
      <c r="F543" s="497" t="str">
        <f>IF(OR(C543="",D543=""),"",IF(ISERROR(VLOOKUP(D543,'[1]Cap Financiera y Organizacional'!$B$13:$X$62743,5,0)),"",VLOOKUP(D543,'[1]Cap Financiera y Organizacional'!$B$13:$X$62743,5,0)))</f>
        <v/>
      </c>
      <c r="G543" s="520" t="str">
        <f t="shared" si="47"/>
        <v/>
      </c>
      <c r="H543" s="498" t="str">
        <f>IF(OR(D543="",E543="",F543=""),"",IF(AND(G543&gt;0,G543&lt;=CapFinanciera1),[1]Puntajes!$D$12,IF(AND(G543&gt;CapFinanciera1,G543&lt;=CapFinanciera2),[1]Puntajes!$D$13,IF(AND(G543&gt;CapFinanciera2,G543&lt;=CapFinanciera3),[1]Puntajes!$D$14,IF(AND(G543&gt;CapFinanciera3,G543&lt;=CapFinanciera4),[1]Puntajes!$D$15,IF(G543&gt;CapFinanciera4,[1]Puntajes!$D$16,0))))))</f>
        <v/>
      </c>
    </row>
    <row r="544" spans="3:8" ht="13.8">
      <c r="C544" s="558"/>
      <c r="D544" s="514" t="str">
        <f>IF(ISERROR(VLOOKUP(C544,'[1]Cap Financiera y Organizacional'!$A$12:$X$62743,2,0)),"",VLOOKUP(C544,'[1]Cap Financiera y Organizacional'!$A$12:$X$3603,2,0))</f>
        <v/>
      </c>
      <c r="E544" s="497" t="str">
        <f>IF(OR(C544="",D544=""),"",IF(ISERROR(VLOOKUP(D544,'[1]Cap Financiera y Organizacional'!$B$13:$X$62743,3,0)),"",VLOOKUP(D544,'[1]Cap Financiera y Organizacional'!$B$13:$X$62743,3,0)))</f>
        <v/>
      </c>
      <c r="F544" s="497" t="str">
        <f>IF(OR(C544="",D544=""),"",IF(ISERROR(VLOOKUP(D544,'[1]Cap Financiera y Organizacional'!$B$13:$X$62743,5,0)),"",VLOOKUP(D544,'[1]Cap Financiera y Organizacional'!$B$13:$X$62743,5,0)))</f>
        <v/>
      </c>
      <c r="G544" s="520" t="str">
        <f t="shared" si="47"/>
        <v/>
      </c>
      <c r="H544" s="498" t="str">
        <f>IF(OR(D544="",E544="",F544=""),"",IF(AND(G544&gt;0,G544&lt;=CapFinanciera1),[1]Puntajes!$D$12,IF(AND(G544&gt;CapFinanciera1,G544&lt;=CapFinanciera2),[1]Puntajes!$D$13,IF(AND(G544&gt;CapFinanciera2,G544&lt;=CapFinanciera3),[1]Puntajes!$D$14,IF(AND(G544&gt;CapFinanciera3,G544&lt;=CapFinanciera4),[1]Puntajes!$D$15,IF(G544&gt;CapFinanciera4,[1]Puntajes!$D$16,0))))))</f>
        <v/>
      </c>
    </row>
    <row r="545" spans="3:8" ht="13.8">
      <c r="C545" s="558"/>
      <c r="D545" s="514" t="str">
        <f>IF(ISERROR(VLOOKUP(C545,'[1]Cap Financiera y Organizacional'!$A$12:$X$62743,2,0)),"",VLOOKUP(C545,'[1]Cap Financiera y Organizacional'!$A$12:$X$3603,2,0))</f>
        <v/>
      </c>
      <c r="E545" s="497" t="str">
        <f>IF(OR(C545="",D545=""),"",IF(ISERROR(VLOOKUP(D545,'[1]Cap Financiera y Organizacional'!$B$13:$X$62743,3,0)),"",VLOOKUP(D545,'[1]Cap Financiera y Organizacional'!$B$13:$X$62743,3,0)))</f>
        <v/>
      </c>
      <c r="F545" s="497" t="str">
        <f>IF(OR(C545="",D545=""),"",IF(ISERROR(VLOOKUP(D545,'[1]Cap Financiera y Organizacional'!$B$13:$X$62743,5,0)),"",VLOOKUP(D545,'[1]Cap Financiera y Organizacional'!$B$13:$X$62743,5,0)))</f>
        <v/>
      </c>
      <c r="G545" s="520" t="str">
        <f t="shared" si="47"/>
        <v/>
      </c>
      <c r="H545" s="498" t="str">
        <f>IF(OR(D545="",E545="",F545=""),"",IF(AND(G545&gt;0,G545&lt;=CapFinanciera1),[1]Puntajes!$D$12,IF(AND(G545&gt;CapFinanciera1,G545&lt;=CapFinanciera2),[1]Puntajes!$D$13,IF(AND(G545&gt;CapFinanciera2,G545&lt;=CapFinanciera3),[1]Puntajes!$D$14,IF(AND(G545&gt;CapFinanciera3,G545&lt;=CapFinanciera4),[1]Puntajes!$D$15,IF(G545&gt;CapFinanciera4,[1]Puntajes!$D$16,0))))))</f>
        <v/>
      </c>
    </row>
    <row r="546" spans="3:8" ht="13.8">
      <c r="C546" s="558"/>
      <c r="D546" s="514" t="str">
        <f>IF(ISERROR(VLOOKUP(C546,'[1]Cap Financiera y Organizacional'!$A$12:$X$62743,2,0)),"",VLOOKUP(C546,'[1]Cap Financiera y Organizacional'!$A$12:$X$3603,2,0))</f>
        <v/>
      </c>
      <c r="E546" s="497" t="str">
        <f>IF(OR(C546="",D546=""),"",IF(ISERROR(VLOOKUP(D546,'[1]Cap Financiera y Organizacional'!$B$13:$X$62743,3,0)),"",VLOOKUP(D546,'[1]Cap Financiera y Organizacional'!$B$13:$X$62743,3,0)))</f>
        <v/>
      </c>
      <c r="F546" s="497" t="str">
        <f>IF(OR(C546="",D546=""),"",IF(ISERROR(VLOOKUP(D546,'[1]Cap Financiera y Organizacional'!$B$13:$X$62743,5,0)),"",VLOOKUP(D546,'[1]Cap Financiera y Organizacional'!$B$13:$X$62743,5,0)))</f>
        <v/>
      </c>
      <c r="G546" s="520" t="str">
        <f t="shared" si="47"/>
        <v/>
      </c>
      <c r="H546" s="498" t="str">
        <f>IF(OR(D546="",E546="",F546=""),"",IF(AND(G546&gt;0,G546&lt;=CapFinanciera1),[1]Puntajes!$D$12,IF(AND(G546&gt;CapFinanciera1,G546&lt;=CapFinanciera2),[1]Puntajes!$D$13,IF(AND(G546&gt;CapFinanciera2,G546&lt;=CapFinanciera3),[1]Puntajes!$D$14,IF(AND(G546&gt;CapFinanciera3,G546&lt;=CapFinanciera4),[1]Puntajes!$D$15,IF(G546&gt;CapFinanciera4,[1]Puntajes!$D$16,0))))))</f>
        <v/>
      </c>
    </row>
    <row r="547" spans="3:8" ht="14.4" thickBot="1">
      <c r="C547" s="560"/>
      <c r="D547" s="561" t="str">
        <f>IF(ISERROR(VLOOKUP(C547,'[1]Cap Financiera y Organizacional'!$A$12:$X$62743,2,0)),"",VLOOKUP(C547,'[1]Cap Financiera y Organizacional'!$A$12:$X$3603,2,0))</f>
        <v/>
      </c>
      <c r="E547" s="501" t="str">
        <f>IF(OR(C547="",D547=""),"",IF(ISERROR(VLOOKUP(D547,'[1]Cap Financiera y Organizacional'!$B$13:$X$62743,3,0)),"",VLOOKUP(D547,'[1]Cap Financiera y Organizacional'!$B$13:$X$62743,3,0)))</f>
        <v/>
      </c>
      <c r="F547" s="501" t="str">
        <f>IF(OR(C547="",D547=""),"",IF(ISERROR(VLOOKUP(D547,'[1]Cap Financiera y Organizacional'!$B$13:$X$62743,5,0)),"",VLOOKUP(D547,'[1]Cap Financiera y Organizacional'!$B$13:$X$62743,5,0)))</f>
        <v/>
      </c>
      <c r="G547" s="524" t="str">
        <f t="shared" si="47"/>
        <v/>
      </c>
      <c r="H547" s="502" t="str">
        <f>IF(OR(D547="",E547="",F547=""),"",IF(AND(G547&gt;0,G547&lt;=CapFinanciera1),[1]Puntajes!$D$12,IF(AND(G547&gt;CapFinanciera1,G547&lt;=CapFinanciera2),[1]Puntajes!$D$13,IF(AND(G547&gt;CapFinanciera2,G547&lt;=CapFinanciera3),[1]Puntajes!$D$14,IF(AND(G547&gt;CapFinanciera3,G547&lt;=CapFinanciera4),[1]Puntajes!$D$15,IF(G547&gt;CapFinanciera4,[1]Puntajes!$D$16,0))))))</f>
        <v/>
      </c>
    </row>
    <row r="548" spans="3:8" ht="13.8">
      <c r="C548" s="562"/>
      <c r="D548" s="484" t="str">
        <f>IF(ISERROR(VLOOKUP(C548,'[1]Cap Financiera y Organizacional'!$A$12:$X$62743,2,0)),"",VLOOKUP(C548,'[1]Cap Financiera y Organizacional'!$A$12:$X$3603,2,0))</f>
        <v/>
      </c>
      <c r="E548" s="563"/>
      <c r="F548" s="497"/>
      <c r="G548" s="520"/>
      <c r="H548" s="498"/>
    </row>
    <row r="549" spans="3:8" ht="13.8">
      <c r="C549" s="558"/>
      <c r="D549" s="514" t="str">
        <f>IF(ISERROR(VLOOKUP(C549,'[1]Cap Financiera y Organizacional'!$A$12:$X$62743,2,0)),"",VLOOKUP(C549,'[1]Cap Financiera y Organizacional'!$A$12:$X$3603,2,0))</f>
        <v/>
      </c>
      <c r="E549" s="559" t="str">
        <f>IF(OR(C549="",D549=""),"",IF(ISERROR(VLOOKUP(D549,'[1]Cap Financiera y Organizacional'!$B$13:$X$62743,3,0)),"",VLOOKUP(D549,'[1]Cap Financiera y Organizacional'!$B$13:$X$62743,3,0)))</f>
        <v/>
      </c>
      <c r="F549" s="497" t="str">
        <f>IF(OR(C549="",D549=""),"",IF(ISERROR(VLOOKUP(D549,'[1]Cap Financiera y Organizacional'!$B$13:$X$62743,5,0)),"",VLOOKUP(D549,'[1]Cap Financiera y Organizacional'!$B$13:$X$62743,5,0)))</f>
        <v/>
      </c>
      <c r="G549" s="520" t="str">
        <f t="shared" ref="G549:G558" si="48">IF(OR(D549="",E549="",F549=""),"",IF(OR(E549=0,F549=0),0,E549/F549))</f>
        <v/>
      </c>
      <c r="H549" s="498" t="str">
        <f>IF(OR(D549="",E549="",F549=""),"",IF(AND(G549&gt;0,G549&lt;=CapFinanciera1),[1]Puntajes!$D$12,IF(AND(G549&gt;CapFinanciera1,G549&lt;=CapFinanciera2),[1]Puntajes!$D$13,IF(AND(G549&gt;CapFinanciera2,G549&lt;=CapFinanciera3),[1]Puntajes!$D$14,IF(AND(G549&gt;CapFinanciera3,G549&lt;=CapFinanciera4),[1]Puntajes!$D$15,IF(G549&gt;CapFinanciera4,[1]Puntajes!$D$16,0))))))</f>
        <v/>
      </c>
    </row>
    <row r="550" spans="3:8" ht="13.8">
      <c r="C550" s="558"/>
      <c r="D550" s="514" t="str">
        <f>IF(ISERROR(VLOOKUP(C550,'[1]Cap Financiera y Organizacional'!$A$12:$X$62743,2,0)),"",VLOOKUP(C550,'[1]Cap Financiera y Organizacional'!$A$12:$X$3603,2,0))</f>
        <v/>
      </c>
      <c r="E550" s="559" t="str">
        <f>IF(OR(C550="",D550=""),"",IF(ISERROR(VLOOKUP(D550,'[1]Cap Financiera y Organizacional'!$B$13:$X$62743,3,0)),"",VLOOKUP(D550,'[1]Cap Financiera y Organizacional'!$B$13:$X$62743,3,0)))</f>
        <v/>
      </c>
      <c r="F550" s="497" t="str">
        <f>IF(OR(C550="",D550=""),"",IF(ISERROR(VLOOKUP(D550,'[1]Cap Financiera y Organizacional'!$B$13:$X$62743,5,0)),"",VLOOKUP(D550,'[1]Cap Financiera y Organizacional'!$B$13:$X$62743,5,0)))</f>
        <v/>
      </c>
      <c r="G550" s="520" t="str">
        <f t="shared" si="48"/>
        <v/>
      </c>
      <c r="H550" s="498" t="str">
        <f>IF(OR(D550="",E550="",F550=""),"",IF(AND(G550&gt;0,G550&lt;=CapFinanciera1),[1]Puntajes!$D$12,IF(AND(G550&gt;CapFinanciera1,G550&lt;=CapFinanciera2),[1]Puntajes!$D$13,IF(AND(G550&gt;CapFinanciera2,G550&lt;=CapFinanciera3),[1]Puntajes!$D$14,IF(AND(G550&gt;CapFinanciera3,G550&lt;=CapFinanciera4),[1]Puntajes!$D$15,IF(G550&gt;CapFinanciera4,[1]Puntajes!$D$16,0))))))</f>
        <v/>
      </c>
    </row>
    <row r="551" spans="3:8" ht="13.8">
      <c r="C551" s="558"/>
      <c r="D551" s="514" t="str">
        <f>IF(ISERROR(VLOOKUP(C551,'[1]Cap Financiera y Organizacional'!$A$12:$X$62743,2,0)),"",VLOOKUP(C551,'[1]Cap Financiera y Organizacional'!$A$12:$X$3603,2,0))</f>
        <v/>
      </c>
      <c r="E551" s="559" t="str">
        <f>IF(OR(C551="",D551=""),"",IF(ISERROR(VLOOKUP(D551,'[1]Cap Financiera y Organizacional'!$B$13:$X$62743,3,0)),"",VLOOKUP(D551,'[1]Cap Financiera y Organizacional'!$B$13:$X$62743,3,0)))</f>
        <v/>
      </c>
      <c r="F551" s="497" t="str">
        <f>IF(OR(C551="",D551=""),"",IF(ISERROR(VLOOKUP(D551,'[1]Cap Financiera y Organizacional'!$B$13:$X$62743,5,0)),"",VLOOKUP(D551,'[1]Cap Financiera y Organizacional'!$B$13:$X$62743,5,0)))</f>
        <v/>
      </c>
      <c r="G551" s="520" t="str">
        <f t="shared" si="48"/>
        <v/>
      </c>
      <c r="H551" s="498" t="str">
        <f>IF(OR(D551="",E551="",F551=""),"",IF(AND(G551&gt;0,G551&lt;=CapFinanciera1),[1]Puntajes!$D$12,IF(AND(G551&gt;CapFinanciera1,G551&lt;=CapFinanciera2),[1]Puntajes!$D$13,IF(AND(G551&gt;CapFinanciera2,G551&lt;=CapFinanciera3),[1]Puntajes!$D$14,IF(AND(G551&gt;CapFinanciera3,G551&lt;=CapFinanciera4),[1]Puntajes!$D$15,IF(G551&gt;CapFinanciera4,[1]Puntajes!$D$16,0))))))</f>
        <v/>
      </c>
    </row>
    <row r="552" spans="3:8" ht="13.8">
      <c r="C552" s="558"/>
      <c r="D552" s="514" t="str">
        <f>IF(ISERROR(VLOOKUP(C552,'[1]Cap Financiera y Organizacional'!$A$12:$X$62743,2,0)),"",VLOOKUP(C552,'[1]Cap Financiera y Organizacional'!$A$12:$X$3603,2,0))</f>
        <v/>
      </c>
      <c r="E552" s="497" t="str">
        <f>IF(OR(C552="",D552=""),"",IF(ISERROR(VLOOKUP(D552,'[1]Cap Financiera y Organizacional'!$B$13:$X$62743,3,0)),"",VLOOKUP(D552,'[1]Cap Financiera y Organizacional'!$B$13:$X$62743,3,0)))</f>
        <v/>
      </c>
      <c r="F552" s="497" t="str">
        <f>IF(OR(C552="",D552=""),"",IF(ISERROR(VLOOKUP(D552,'[1]Cap Financiera y Organizacional'!$B$13:$X$62743,5,0)),"",VLOOKUP(D552,'[1]Cap Financiera y Organizacional'!$B$13:$X$62743,5,0)))</f>
        <v/>
      </c>
      <c r="G552" s="520" t="str">
        <f t="shared" si="48"/>
        <v/>
      </c>
      <c r="H552" s="498" t="str">
        <f>IF(OR(D552="",E552="",F552=""),"",IF(AND(G552&gt;0,G552&lt;=CapFinanciera1),[1]Puntajes!$D$12,IF(AND(G552&gt;CapFinanciera1,G552&lt;=CapFinanciera2),[1]Puntajes!$D$13,IF(AND(G552&gt;CapFinanciera2,G552&lt;=CapFinanciera3),[1]Puntajes!$D$14,IF(AND(G552&gt;CapFinanciera3,G552&lt;=CapFinanciera4),[1]Puntajes!$D$15,IF(G552&gt;CapFinanciera4,[1]Puntajes!$D$16,0))))))</f>
        <v/>
      </c>
    </row>
    <row r="553" spans="3:8" ht="13.8">
      <c r="C553" s="558"/>
      <c r="D553" s="514" t="str">
        <f>IF(ISERROR(VLOOKUP(C553,'[1]Cap Financiera y Organizacional'!$A$12:$X$62743,2,0)),"",VLOOKUP(C553,'[1]Cap Financiera y Organizacional'!$A$12:$X$3603,2,0))</f>
        <v/>
      </c>
      <c r="E553" s="497" t="str">
        <f>IF(OR(C553="",D553=""),"",IF(ISERROR(VLOOKUP(D553,'[1]Cap Financiera y Organizacional'!$B$13:$X$62743,3,0)),"",VLOOKUP(D553,'[1]Cap Financiera y Organizacional'!$B$13:$X$62743,3,0)))</f>
        <v/>
      </c>
      <c r="F553" s="497" t="str">
        <f>IF(OR(C553="",D553=""),"",IF(ISERROR(VLOOKUP(D553,'[1]Cap Financiera y Organizacional'!$B$13:$X$62743,5,0)),"",VLOOKUP(D553,'[1]Cap Financiera y Organizacional'!$B$13:$X$62743,5,0)))</f>
        <v/>
      </c>
      <c r="G553" s="520" t="str">
        <f t="shared" si="48"/>
        <v/>
      </c>
      <c r="H553" s="498" t="str">
        <f>IF(OR(D553="",E553="",F553=""),"",IF(AND(G553&gt;0,G553&lt;=CapFinanciera1),[1]Puntajes!$D$12,IF(AND(G553&gt;CapFinanciera1,G553&lt;=CapFinanciera2),[1]Puntajes!$D$13,IF(AND(G553&gt;CapFinanciera2,G553&lt;=CapFinanciera3),[1]Puntajes!$D$14,IF(AND(G553&gt;CapFinanciera3,G553&lt;=CapFinanciera4),[1]Puntajes!$D$15,IF(G553&gt;CapFinanciera4,[1]Puntajes!$D$16,0))))))</f>
        <v/>
      </c>
    </row>
    <row r="554" spans="3:8" ht="13.8">
      <c r="C554" s="558"/>
      <c r="D554" s="514" t="str">
        <f>IF(ISERROR(VLOOKUP(C554,'[1]Cap Financiera y Organizacional'!$A$12:$X$62743,2,0)),"",VLOOKUP(C554,'[1]Cap Financiera y Organizacional'!$A$12:$X$3603,2,0))</f>
        <v/>
      </c>
      <c r="E554" s="497" t="str">
        <f>IF(OR(C554="",D554=""),"",IF(ISERROR(VLOOKUP(D554,'[1]Cap Financiera y Organizacional'!$B$13:$X$62743,3,0)),"",VLOOKUP(D554,'[1]Cap Financiera y Organizacional'!$B$13:$X$62743,3,0)))</f>
        <v/>
      </c>
      <c r="F554" s="497" t="str">
        <f>IF(OR(C554="",D554=""),"",IF(ISERROR(VLOOKUP(D554,'[1]Cap Financiera y Organizacional'!$B$13:$X$62743,5,0)),"",VLOOKUP(D554,'[1]Cap Financiera y Organizacional'!$B$13:$X$62743,5,0)))</f>
        <v/>
      </c>
      <c r="G554" s="520" t="str">
        <f t="shared" si="48"/>
        <v/>
      </c>
      <c r="H554" s="498" t="str">
        <f>IF(OR(D554="",E554="",F554=""),"",IF(AND(G554&gt;0,G554&lt;=CapFinanciera1),[1]Puntajes!$D$12,IF(AND(G554&gt;CapFinanciera1,G554&lt;=CapFinanciera2),[1]Puntajes!$D$13,IF(AND(G554&gt;CapFinanciera2,G554&lt;=CapFinanciera3),[1]Puntajes!$D$14,IF(AND(G554&gt;CapFinanciera3,G554&lt;=CapFinanciera4),[1]Puntajes!$D$15,IF(G554&gt;CapFinanciera4,[1]Puntajes!$D$16,0))))))</f>
        <v/>
      </c>
    </row>
    <row r="555" spans="3:8" ht="13.8">
      <c r="C555" s="558"/>
      <c r="D555" s="514" t="str">
        <f>IF(ISERROR(VLOOKUP(C555,'[1]Cap Financiera y Organizacional'!$A$12:$X$62743,2,0)),"",VLOOKUP(C555,'[1]Cap Financiera y Organizacional'!$A$12:$X$3603,2,0))</f>
        <v/>
      </c>
      <c r="E555" s="497" t="str">
        <f>IF(OR(C555="",D555=""),"",IF(ISERROR(VLOOKUP(D555,'[1]Cap Financiera y Organizacional'!$B$13:$X$62743,3,0)),"",VLOOKUP(D555,'[1]Cap Financiera y Organizacional'!$B$13:$X$62743,3,0)))</f>
        <v/>
      </c>
      <c r="F555" s="497" t="str">
        <f>IF(OR(C555="",D555=""),"",IF(ISERROR(VLOOKUP(D555,'[1]Cap Financiera y Organizacional'!$B$13:$X$62743,5,0)),"",VLOOKUP(D555,'[1]Cap Financiera y Organizacional'!$B$13:$X$62743,5,0)))</f>
        <v/>
      </c>
      <c r="G555" s="520" t="str">
        <f t="shared" si="48"/>
        <v/>
      </c>
      <c r="H555" s="498" t="str">
        <f>IF(OR(D555="",E555="",F555=""),"",IF(AND(G555&gt;0,G555&lt;=CapFinanciera1),[1]Puntajes!$D$12,IF(AND(G555&gt;CapFinanciera1,G555&lt;=CapFinanciera2),[1]Puntajes!$D$13,IF(AND(G555&gt;CapFinanciera2,G555&lt;=CapFinanciera3),[1]Puntajes!$D$14,IF(AND(G555&gt;CapFinanciera3,G555&lt;=CapFinanciera4),[1]Puntajes!$D$15,IF(G555&gt;CapFinanciera4,[1]Puntajes!$D$16,0))))))</f>
        <v/>
      </c>
    </row>
    <row r="556" spans="3:8" ht="13.8">
      <c r="C556" s="558"/>
      <c r="D556" s="514" t="str">
        <f>IF(ISERROR(VLOOKUP(C556,'[1]Cap Financiera y Organizacional'!$A$12:$X$62743,2,0)),"",VLOOKUP(C556,'[1]Cap Financiera y Organizacional'!$A$12:$X$3603,2,0))</f>
        <v/>
      </c>
      <c r="E556" s="497" t="str">
        <f>IF(OR(C556="",D556=""),"",IF(ISERROR(VLOOKUP(D556,'[1]Cap Financiera y Organizacional'!$B$13:$X$62743,3,0)),"",VLOOKUP(D556,'[1]Cap Financiera y Organizacional'!$B$13:$X$62743,3,0)))</f>
        <v/>
      </c>
      <c r="F556" s="497" t="str">
        <f>IF(OR(C556="",D556=""),"",IF(ISERROR(VLOOKUP(D556,'[1]Cap Financiera y Organizacional'!$B$13:$X$62743,5,0)),"",VLOOKUP(D556,'[1]Cap Financiera y Organizacional'!$B$13:$X$62743,5,0)))</f>
        <v/>
      </c>
      <c r="G556" s="520" t="str">
        <f t="shared" si="48"/>
        <v/>
      </c>
      <c r="H556" s="498" t="str">
        <f>IF(OR(D556="",E556="",F556=""),"",IF(AND(G556&gt;0,G556&lt;=CapFinanciera1),[1]Puntajes!$D$12,IF(AND(G556&gt;CapFinanciera1,G556&lt;=CapFinanciera2),[1]Puntajes!$D$13,IF(AND(G556&gt;CapFinanciera2,G556&lt;=CapFinanciera3),[1]Puntajes!$D$14,IF(AND(G556&gt;CapFinanciera3,G556&lt;=CapFinanciera4),[1]Puntajes!$D$15,IF(G556&gt;CapFinanciera4,[1]Puntajes!$D$16,0))))))</f>
        <v/>
      </c>
    </row>
    <row r="557" spans="3:8" ht="13.8">
      <c r="C557" s="558"/>
      <c r="D557" s="514" t="str">
        <f>IF(ISERROR(VLOOKUP(C557,'[1]Cap Financiera y Organizacional'!$A$12:$X$62743,2,0)),"",VLOOKUP(C557,'[1]Cap Financiera y Organizacional'!$A$12:$X$3603,2,0))</f>
        <v/>
      </c>
      <c r="E557" s="497" t="str">
        <f>IF(OR(C557="",D557=""),"",IF(ISERROR(VLOOKUP(D557,'[1]Cap Financiera y Organizacional'!$B$13:$X$62743,3,0)),"",VLOOKUP(D557,'[1]Cap Financiera y Organizacional'!$B$13:$X$62743,3,0)))</f>
        <v/>
      </c>
      <c r="F557" s="497" t="str">
        <f>IF(OR(C557="",D557=""),"",IF(ISERROR(VLOOKUP(D557,'[1]Cap Financiera y Organizacional'!$B$13:$X$62743,5,0)),"",VLOOKUP(D557,'[1]Cap Financiera y Organizacional'!$B$13:$X$62743,5,0)))</f>
        <v/>
      </c>
      <c r="G557" s="520" t="str">
        <f t="shared" si="48"/>
        <v/>
      </c>
      <c r="H557" s="498" t="str">
        <f>IF(OR(D557="",E557="",F557=""),"",IF(AND(G557&gt;0,G557&lt;=CapFinanciera1),[1]Puntajes!$D$12,IF(AND(G557&gt;CapFinanciera1,G557&lt;=CapFinanciera2),[1]Puntajes!$D$13,IF(AND(G557&gt;CapFinanciera2,G557&lt;=CapFinanciera3),[1]Puntajes!$D$14,IF(AND(G557&gt;CapFinanciera3,G557&lt;=CapFinanciera4),[1]Puntajes!$D$15,IF(G557&gt;CapFinanciera4,[1]Puntajes!$D$16,0))))))</f>
        <v/>
      </c>
    </row>
    <row r="558" spans="3:8" ht="14.4" thickBot="1">
      <c r="C558" s="560"/>
      <c r="D558" s="561" t="str">
        <f>IF(ISERROR(VLOOKUP(C558,'[1]Cap Financiera y Organizacional'!$A$12:$X$62743,2,0)),"",VLOOKUP(C558,'[1]Cap Financiera y Organizacional'!$A$12:$X$3603,2,0))</f>
        <v/>
      </c>
      <c r="E558" s="501" t="str">
        <f>IF(OR(C558="",D558=""),"",IF(ISERROR(VLOOKUP(D558,'[1]Cap Financiera y Organizacional'!$B$13:$X$62743,3,0)),"",VLOOKUP(D558,'[1]Cap Financiera y Organizacional'!$B$13:$X$62743,3,0)))</f>
        <v/>
      </c>
      <c r="F558" s="501" t="str">
        <f>IF(OR(C558="",D558=""),"",IF(ISERROR(VLOOKUP(D558,'[1]Cap Financiera y Organizacional'!$B$13:$X$62743,5,0)),"",VLOOKUP(D558,'[1]Cap Financiera y Organizacional'!$B$13:$X$62743,5,0)))</f>
        <v/>
      </c>
      <c r="G558" s="524" t="str">
        <f t="shared" si="48"/>
        <v/>
      </c>
      <c r="H558" s="502" t="str">
        <f>IF(OR(D558="",E558="",F558=""),"",IF(AND(G558&gt;0,G558&lt;=CapFinanciera1),[1]Puntajes!$D$12,IF(AND(G558&gt;CapFinanciera1,G558&lt;=CapFinanciera2),[1]Puntajes!$D$13,IF(AND(G558&gt;CapFinanciera2,G558&lt;=CapFinanciera3),[1]Puntajes!$D$14,IF(AND(G558&gt;CapFinanciera3,G558&lt;=CapFinanciera4),[1]Puntajes!$D$15,IF(G558&gt;CapFinanciera4,[1]Puntajes!$D$16,0))))))</f>
        <v/>
      </c>
    </row>
    <row r="559" spans="3:8" ht="13.8">
      <c r="C559" s="562"/>
      <c r="D559" s="484" t="str">
        <f>IF(ISERROR(VLOOKUP(C559,'[1]Cap Financiera y Organizacional'!$A$12:$X$62743,2,0)),"",VLOOKUP(C559,'[1]Cap Financiera y Organizacional'!$A$12:$X$3603,2,0))</f>
        <v/>
      </c>
      <c r="E559" s="563"/>
      <c r="F559" s="497"/>
      <c r="G559" s="520"/>
      <c r="H559" s="498"/>
    </row>
    <row r="560" spans="3:8" ht="13.8">
      <c r="C560" s="558"/>
      <c r="D560" s="514" t="str">
        <f>IF(ISERROR(VLOOKUP(C560,'[1]Cap Financiera y Organizacional'!$A$12:$X$62743,2,0)),"",VLOOKUP(C560,'[1]Cap Financiera y Organizacional'!$A$12:$X$3603,2,0))</f>
        <v/>
      </c>
      <c r="E560" s="559" t="str">
        <f>IF(OR(C560="",D560=""),"",IF(ISERROR(VLOOKUP(D560,'[1]Cap Financiera y Organizacional'!$B$13:$X$62743,3,0)),"",VLOOKUP(D560,'[1]Cap Financiera y Organizacional'!$B$13:$X$62743,3,0)))</f>
        <v/>
      </c>
      <c r="F560" s="497" t="str">
        <f>IF(OR(C560="",D560=""),"",IF(ISERROR(VLOOKUP(D560,'[1]Cap Financiera y Organizacional'!$B$13:$X$62743,5,0)),"",VLOOKUP(D560,'[1]Cap Financiera y Organizacional'!$B$13:$X$62743,5,0)))</f>
        <v/>
      </c>
      <c r="G560" s="520" t="str">
        <f t="shared" ref="G560:G569" si="49">IF(OR(D560="",E560="",F560=""),"",IF(OR(E560=0,F560=0),0,E560/F560))</f>
        <v/>
      </c>
      <c r="H560" s="498" t="str">
        <f>IF(OR(D560="",E560="",F560=""),"",IF(AND(G560&gt;0,G560&lt;=CapFinanciera1),[1]Puntajes!$D$12,IF(AND(G560&gt;CapFinanciera1,G560&lt;=CapFinanciera2),[1]Puntajes!$D$13,IF(AND(G560&gt;CapFinanciera2,G560&lt;=CapFinanciera3),[1]Puntajes!$D$14,IF(AND(G560&gt;CapFinanciera3,G560&lt;=CapFinanciera4),[1]Puntajes!$D$15,IF(G560&gt;CapFinanciera4,[1]Puntajes!$D$16,0))))))</f>
        <v/>
      </c>
    </row>
    <row r="561" spans="3:8" ht="13.8">
      <c r="C561" s="558"/>
      <c r="D561" s="514" t="str">
        <f>IF(ISERROR(VLOOKUP(C561,'[1]Cap Financiera y Organizacional'!$A$12:$X$62743,2,0)),"",VLOOKUP(C561,'[1]Cap Financiera y Organizacional'!$A$12:$X$3603,2,0))</f>
        <v/>
      </c>
      <c r="E561" s="559" t="str">
        <f>IF(OR(C561="",D561=""),"",IF(ISERROR(VLOOKUP(D561,'[1]Cap Financiera y Organizacional'!$B$13:$X$62743,3,0)),"",VLOOKUP(D561,'[1]Cap Financiera y Organizacional'!$B$13:$X$62743,3,0)))</f>
        <v/>
      </c>
      <c r="F561" s="497" t="str">
        <f>IF(OR(C561="",D561=""),"",IF(ISERROR(VLOOKUP(D561,'[1]Cap Financiera y Organizacional'!$B$13:$X$62743,5,0)),"",VLOOKUP(D561,'[1]Cap Financiera y Organizacional'!$B$13:$X$62743,5,0)))</f>
        <v/>
      </c>
      <c r="G561" s="520" t="str">
        <f t="shared" si="49"/>
        <v/>
      </c>
      <c r="H561" s="498" t="str">
        <f>IF(OR(D561="",E561="",F561=""),"",IF(AND(G561&gt;0,G561&lt;=CapFinanciera1),[1]Puntajes!$D$12,IF(AND(G561&gt;CapFinanciera1,G561&lt;=CapFinanciera2),[1]Puntajes!$D$13,IF(AND(G561&gt;CapFinanciera2,G561&lt;=CapFinanciera3),[1]Puntajes!$D$14,IF(AND(G561&gt;CapFinanciera3,G561&lt;=CapFinanciera4),[1]Puntajes!$D$15,IF(G561&gt;CapFinanciera4,[1]Puntajes!$D$16,0))))))</f>
        <v/>
      </c>
    </row>
    <row r="562" spans="3:8" ht="13.8">
      <c r="C562" s="558"/>
      <c r="D562" s="514" t="str">
        <f>IF(ISERROR(VLOOKUP(C562,'[1]Cap Financiera y Organizacional'!$A$12:$X$62743,2,0)),"",VLOOKUP(C562,'[1]Cap Financiera y Organizacional'!$A$12:$X$3603,2,0))</f>
        <v/>
      </c>
      <c r="E562" s="559" t="str">
        <f>IF(OR(C562="",D562=""),"",IF(ISERROR(VLOOKUP(D562,'[1]Cap Financiera y Organizacional'!$B$13:$X$62743,3,0)),"",VLOOKUP(D562,'[1]Cap Financiera y Organizacional'!$B$13:$X$62743,3,0)))</f>
        <v/>
      </c>
      <c r="F562" s="497" t="str">
        <f>IF(OR(C562="",D562=""),"",IF(ISERROR(VLOOKUP(D562,'[1]Cap Financiera y Organizacional'!$B$13:$X$62743,5,0)),"",VLOOKUP(D562,'[1]Cap Financiera y Organizacional'!$B$13:$X$62743,5,0)))</f>
        <v/>
      </c>
      <c r="G562" s="520" t="str">
        <f t="shared" si="49"/>
        <v/>
      </c>
      <c r="H562" s="498" t="str">
        <f>IF(OR(D562="",E562="",F562=""),"",IF(AND(G562&gt;0,G562&lt;=CapFinanciera1),[1]Puntajes!$D$12,IF(AND(G562&gt;CapFinanciera1,G562&lt;=CapFinanciera2),[1]Puntajes!$D$13,IF(AND(G562&gt;CapFinanciera2,G562&lt;=CapFinanciera3),[1]Puntajes!$D$14,IF(AND(G562&gt;CapFinanciera3,G562&lt;=CapFinanciera4),[1]Puntajes!$D$15,IF(G562&gt;CapFinanciera4,[1]Puntajes!$D$16,0))))))</f>
        <v/>
      </c>
    </row>
    <row r="563" spans="3:8" ht="13.8">
      <c r="C563" s="558"/>
      <c r="D563" s="514" t="str">
        <f>IF(ISERROR(VLOOKUP(C563,'[1]Cap Financiera y Organizacional'!$A$12:$X$62743,2,0)),"",VLOOKUP(C563,'[1]Cap Financiera y Organizacional'!$A$12:$X$3603,2,0))</f>
        <v/>
      </c>
      <c r="E563" s="497" t="str">
        <f>IF(OR(C563="",D563=""),"",IF(ISERROR(VLOOKUP(D563,'[1]Cap Financiera y Organizacional'!$B$13:$X$62743,3,0)),"",VLOOKUP(D563,'[1]Cap Financiera y Organizacional'!$B$13:$X$62743,3,0)))</f>
        <v/>
      </c>
      <c r="F563" s="497" t="str">
        <f>IF(OR(C563="",D563=""),"",IF(ISERROR(VLOOKUP(D563,'[1]Cap Financiera y Organizacional'!$B$13:$X$62743,5,0)),"",VLOOKUP(D563,'[1]Cap Financiera y Organizacional'!$B$13:$X$62743,5,0)))</f>
        <v/>
      </c>
      <c r="G563" s="520" t="str">
        <f t="shared" si="49"/>
        <v/>
      </c>
      <c r="H563" s="498" t="str">
        <f>IF(OR(D563="",E563="",F563=""),"",IF(AND(G563&gt;0,G563&lt;=CapFinanciera1),[1]Puntajes!$D$12,IF(AND(G563&gt;CapFinanciera1,G563&lt;=CapFinanciera2),[1]Puntajes!$D$13,IF(AND(G563&gt;CapFinanciera2,G563&lt;=CapFinanciera3),[1]Puntajes!$D$14,IF(AND(G563&gt;CapFinanciera3,G563&lt;=CapFinanciera4),[1]Puntajes!$D$15,IF(G563&gt;CapFinanciera4,[1]Puntajes!$D$16,0))))))</f>
        <v/>
      </c>
    </row>
    <row r="564" spans="3:8" ht="13.8">
      <c r="C564" s="558"/>
      <c r="D564" s="514" t="str">
        <f>IF(ISERROR(VLOOKUP(C564,'[1]Cap Financiera y Organizacional'!$A$12:$X$62743,2,0)),"",VLOOKUP(C564,'[1]Cap Financiera y Organizacional'!$A$12:$X$3603,2,0))</f>
        <v/>
      </c>
      <c r="E564" s="497" t="str">
        <f>IF(OR(C564="",D564=""),"",IF(ISERROR(VLOOKUP(D564,'[1]Cap Financiera y Organizacional'!$B$13:$X$62743,3,0)),"",VLOOKUP(D564,'[1]Cap Financiera y Organizacional'!$B$13:$X$62743,3,0)))</f>
        <v/>
      </c>
      <c r="F564" s="497" t="str">
        <f>IF(OR(C564="",D564=""),"",IF(ISERROR(VLOOKUP(D564,'[1]Cap Financiera y Organizacional'!$B$13:$X$62743,5,0)),"",VLOOKUP(D564,'[1]Cap Financiera y Organizacional'!$B$13:$X$62743,5,0)))</f>
        <v/>
      </c>
      <c r="G564" s="520" t="str">
        <f t="shared" si="49"/>
        <v/>
      </c>
      <c r="H564" s="498" t="str">
        <f>IF(OR(D564="",E564="",F564=""),"",IF(AND(G564&gt;0,G564&lt;=CapFinanciera1),[1]Puntajes!$D$12,IF(AND(G564&gt;CapFinanciera1,G564&lt;=CapFinanciera2),[1]Puntajes!$D$13,IF(AND(G564&gt;CapFinanciera2,G564&lt;=CapFinanciera3),[1]Puntajes!$D$14,IF(AND(G564&gt;CapFinanciera3,G564&lt;=CapFinanciera4),[1]Puntajes!$D$15,IF(G564&gt;CapFinanciera4,[1]Puntajes!$D$16,0))))))</f>
        <v/>
      </c>
    </row>
    <row r="565" spans="3:8" ht="13.8">
      <c r="C565" s="558"/>
      <c r="D565" s="514" t="str">
        <f>IF(ISERROR(VLOOKUP(C565,'[1]Cap Financiera y Organizacional'!$A$12:$X$62743,2,0)),"",VLOOKUP(C565,'[1]Cap Financiera y Organizacional'!$A$12:$X$3603,2,0))</f>
        <v/>
      </c>
      <c r="E565" s="497" t="str">
        <f>IF(OR(C565="",D565=""),"",IF(ISERROR(VLOOKUP(D565,'[1]Cap Financiera y Organizacional'!$B$13:$X$62743,3,0)),"",VLOOKUP(D565,'[1]Cap Financiera y Organizacional'!$B$13:$X$62743,3,0)))</f>
        <v/>
      </c>
      <c r="F565" s="497" t="str">
        <f>IF(OR(C565="",D565=""),"",IF(ISERROR(VLOOKUP(D565,'[1]Cap Financiera y Organizacional'!$B$13:$X$62743,5,0)),"",VLOOKUP(D565,'[1]Cap Financiera y Organizacional'!$B$13:$X$62743,5,0)))</f>
        <v/>
      </c>
      <c r="G565" s="520" t="str">
        <f t="shared" si="49"/>
        <v/>
      </c>
      <c r="H565" s="498" t="str">
        <f>IF(OR(D565="",E565="",F565=""),"",IF(AND(G565&gt;0,G565&lt;=CapFinanciera1),[1]Puntajes!$D$12,IF(AND(G565&gt;CapFinanciera1,G565&lt;=CapFinanciera2),[1]Puntajes!$D$13,IF(AND(G565&gt;CapFinanciera2,G565&lt;=CapFinanciera3),[1]Puntajes!$D$14,IF(AND(G565&gt;CapFinanciera3,G565&lt;=CapFinanciera4),[1]Puntajes!$D$15,IF(G565&gt;CapFinanciera4,[1]Puntajes!$D$16,0))))))</f>
        <v/>
      </c>
    </row>
    <row r="566" spans="3:8" ht="13.8">
      <c r="C566" s="558"/>
      <c r="D566" s="514" t="str">
        <f>IF(ISERROR(VLOOKUP(C566,'[1]Cap Financiera y Organizacional'!$A$12:$X$62743,2,0)),"",VLOOKUP(C566,'[1]Cap Financiera y Organizacional'!$A$12:$X$3603,2,0))</f>
        <v/>
      </c>
      <c r="E566" s="497" t="str">
        <f>IF(OR(C566="",D566=""),"",IF(ISERROR(VLOOKUP(D566,'[1]Cap Financiera y Organizacional'!$B$13:$X$62743,3,0)),"",VLOOKUP(D566,'[1]Cap Financiera y Organizacional'!$B$13:$X$62743,3,0)))</f>
        <v/>
      </c>
      <c r="F566" s="497" t="str">
        <f>IF(OR(C566="",D566=""),"",IF(ISERROR(VLOOKUP(D566,'[1]Cap Financiera y Organizacional'!$B$13:$X$62743,5,0)),"",VLOOKUP(D566,'[1]Cap Financiera y Organizacional'!$B$13:$X$62743,5,0)))</f>
        <v/>
      </c>
      <c r="G566" s="520" t="str">
        <f t="shared" si="49"/>
        <v/>
      </c>
      <c r="H566" s="498" t="str">
        <f>IF(OR(D566="",E566="",F566=""),"",IF(AND(G566&gt;0,G566&lt;=CapFinanciera1),[1]Puntajes!$D$12,IF(AND(G566&gt;CapFinanciera1,G566&lt;=CapFinanciera2),[1]Puntajes!$D$13,IF(AND(G566&gt;CapFinanciera2,G566&lt;=CapFinanciera3),[1]Puntajes!$D$14,IF(AND(G566&gt;CapFinanciera3,G566&lt;=CapFinanciera4),[1]Puntajes!$D$15,IF(G566&gt;CapFinanciera4,[1]Puntajes!$D$16,0))))))</f>
        <v/>
      </c>
    </row>
    <row r="567" spans="3:8" ht="13.8">
      <c r="C567" s="558"/>
      <c r="D567" s="514" t="str">
        <f>IF(ISERROR(VLOOKUP(C567,'[1]Cap Financiera y Organizacional'!$A$12:$X$62743,2,0)),"",VLOOKUP(C567,'[1]Cap Financiera y Organizacional'!$A$12:$X$3603,2,0))</f>
        <v/>
      </c>
      <c r="E567" s="497" t="str">
        <f>IF(OR(C567="",D567=""),"",IF(ISERROR(VLOOKUP(D567,'[1]Cap Financiera y Organizacional'!$B$13:$X$62743,3,0)),"",VLOOKUP(D567,'[1]Cap Financiera y Organizacional'!$B$13:$X$62743,3,0)))</f>
        <v/>
      </c>
      <c r="F567" s="497" t="str">
        <f>IF(OR(C567="",D567=""),"",IF(ISERROR(VLOOKUP(D567,'[1]Cap Financiera y Organizacional'!$B$13:$X$62743,5,0)),"",VLOOKUP(D567,'[1]Cap Financiera y Organizacional'!$B$13:$X$62743,5,0)))</f>
        <v/>
      </c>
      <c r="G567" s="520" t="str">
        <f t="shared" si="49"/>
        <v/>
      </c>
      <c r="H567" s="498" t="str">
        <f>IF(OR(D567="",E567="",F567=""),"",IF(AND(G567&gt;0,G567&lt;=CapFinanciera1),[1]Puntajes!$D$12,IF(AND(G567&gt;CapFinanciera1,G567&lt;=CapFinanciera2),[1]Puntajes!$D$13,IF(AND(G567&gt;CapFinanciera2,G567&lt;=CapFinanciera3),[1]Puntajes!$D$14,IF(AND(G567&gt;CapFinanciera3,G567&lt;=CapFinanciera4),[1]Puntajes!$D$15,IF(G567&gt;CapFinanciera4,[1]Puntajes!$D$16,0))))))</f>
        <v/>
      </c>
    </row>
    <row r="568" spans="3:8" ht="13.8">
      <c r="C568" s="558"/>
      <c r="D568" s="514" t="str">
        <f>IF(ISERROR(VLOOKUP(C568,'[1]Cap Financiera y Organizacional'!$A$12:$X$62743,2,0)),"",VLOOKUP(C568,'[1]Cap Financiera y Organizacional'!$A$12:$X$3603,2,0))</f>
        <v/>
      </c>
      <c r="E568" s="497" t="str">
        <f>IF(OR(C568="",D568=""),"",IF(ISERROR(VLOOKUP(D568,'[1]Cap Financiera y Organizacional'!$B$13:$X$62743,3,0)),"",VLOOKUP(D568,'[1]Cap Financiera y Organizacional'!$B$13:$X$62743,3,0)))</f>
        <v/>
      </c>
      <c r="F568" s="497" t="str">
        <f>IF(OR(C568="",D568=""),"",IF(ISERROR(VLOOKUP(D568,'[1]Cap Financiera y Organizacional'!$B$13:$X$62743,5,0)),"",VLOOKUP(D568,'[1]Cap Financiera y Organizacional'!$B$13:$X$62743,5,0)))</f>
        <v/>
      </c>
      <c r="G568" s="520" t="str">
        <f t="shared" si="49"/>
        <v/>
      </c>
      <c r="H568" s="498" t="str">
        <f>IF(OR(D568="",E568="",F568=""),"",IF(AND(G568&gt;0,G568&lt;=CapFinanciera1),[1]Puntajes!$D$12,IF(AND(G568&gt;CapFinanciera1,G568&lt;=CapFinanciera2),[1]Puntajes!$D$13,IF(AND(G568&gt;CapFinanciera2,G568&lt;=CapFinanciera3),[1]Puntajes!$D$14,IF(AND(G568&gt;CapFinanciera3,G568&lt;=CapFinanciera4),[1]Puntajes!$D$15,IF(G568&gt;CapFinanciera4,[1]Puntajes!$D$16,0))))))</f>
        <v/>
      </c>
    </row>
    <row r="569" spans="3:8" ht="14.4" thickBot="1">
      <c r="C569" s="560"/>
      <c r="D569" s="561" t="str">
        <f>IF(ISERROR(VLOOKUP(C569,'[1]Cap Financiera y Organizacional'!$A$12:$X$62743,2,0)),"",VLOOKUP(C569,'[1]Cap Financiera y Organizacional'!$A$12:$X$3603,2,0))</f>
        <v/>
      </c>
      <c r="E569" s="501" t="str">
        <f>IF(OR(C569="",D569=""),"",IF(ISERROR(VLOOKUP(D569,'[1]Cap Financiera y Organizacional'!$B$13:$X$62743,3,0)),"",VLOOKUP(D569,'[1]Cap Financiera y Organizacional'!$B$13:$X$62743,3,0)))</f>
        <v/>
      </c>
      <c r="F569" s="501" t="str">
        <f>IF(OR(C569="",D569=""),"",IF(ISERROR(VLOOKUP(D569,'[1]Cap Financiera y Organizacional'!$B$13:$X$62743,5,0)),"",VLOOKUP(D569,'[1]Cap Financiera y Organizacional'!$B$13:$X$62743,5,0)))</f>
        <v/>
      </c>
      <c r="G569" s="524" t="str">
        <f t="shared" si="49"/>
        <v/>
      </c>
      <c r="H569" s="502" t="str">
        <f>IF(OR(D569="",E569="",F569=""),"",IF(AND(G569&gt;0,G569&lt;=CapFinanciera1),[1]Puntajes!$D$12,IF(AND(G569&gt;CapFinanciera1,G569&lt;=CapFinanciera2),[1]Puntajes!$D$13,IF(AND(G569&gt;CapFinanciera2,G569&lt;=CapFinanciera3),[1]Puntajes!$D$14,IF(AND(G569&gt;CapFinanciera3,G569&lt;=CapFinanciera4),[1]Puntajes!$D$15,IF(G569&gt;CapFinanciera4,[1]Puntajes!$D$16,0))))))</f>
        <v/>
      </c>
    </row>
    <row r="570" spans="3:8" ht="13.8">
      <c r="C570" s="562"/>
      <c r="D570" s="484" t="str">
        <f>IF(ISERROR(VLOOKUP(C570,'[1]Cap Financiera y Organizacional'!$A$12:$X$62743,2,0)),"",VLOOKUP(C570,'[1]Cap Financiera y Organizacional'!$A$12:$X$3603,2,0))</f>
        <v/>
      </c>
      <c r="E570" s="563"/>
      <c r="F570" s="497"/>
      <c r="G570" s="520"/>
      <c r="H570" s="498"/>
    </row>
    <row r="571" spans="3:8" ht="13.8">
      <c r="C571" s="558"/>
      <c r="D571" s="514" t="str">
        <f>IF(ISERROR(VLOOKUP(C571,'[1]Cap Financiera y Organizacional'!$A$12:$X$62743,2,0)),"",VLOOKUP(C571,'[1]Cap Financiera y Organizacional'!$A$12:$X$3603,2,0))</f>
        <v/>
      </c>
      <c r="E571" s="559" t="str">
        <f>IF(OR(C571="",D571=""),"",IF(ISERROR(VLOOKUP(D571,'[1]Cap Financiera y Organizacional'!$B$13:$X$62743,3,0)),"",VLOOKUP(D571,'[1]Cap Financiera y Organizacional'!$B$13:$X$62743,3,0)))</f>
        <v/>
      </c>
      <c r="F571" s="497" t="str">
        <f>IF(OR(C571="",D571=""),"",IF(ISERROR(VLOOKUP(D571,'[1]Cap Financiera y Organizacional'!$B$13:$X$62743,5,0)),"",VLOOKUP(D571,'[1]Cap Financiera y Organizacional'!$B$13:$X$62743,5,0)))</f>
        <v/>
      </c>
      <c r="G571" s="520" t="str">
        <f t="shared" ref="G571:G580" si="50">IF(OR(D571="",E571="",F571=""),"",IF(OR(E571=0,F571=0),0,E571/F571))</f>
        <v/>
      </c>
      <c r="H571" s="498" t="str">
        <f>IF(OR(D571="",E571="",F571=""),"",IF(AND(G571&gt;0,G571&lt;=CapFinanciera1),[1]Puntajes!$D$12,IF(AND(G571&gt;CapFinanciera1,G571&lt;=CapFinanciera2),[1]Puntajes!$D$13,IF(AND(G571&gt;CapFinanciera2,G571&lt;=CapFinanciera3),[1]Puntajes!$D$14,IF(AND(G571&gt;CapFinanciera3,G571&lt;=CapFinanciera4),[1]Puntajes!$D$15,IF(G571&gt;CapFinanciera4,[1]Puntajes!$D$16,0))))))</f>
        <v/>
      </c>
    </row>
    <row r="572" spans="3:8" ht="13.8">
      <c r="C572" s="558"/>
      <c r="D572" s="514" t="str">
        <f>IF(ISERROR(VLOOKUP(C572,'[1]Cap Financiera y Organizacional'!$A$12:$X$62743,2,0)),"",VLOOKUP(C572,'[1]Cap Financiera y Organizacional'!$A$12:$X$3603,2,0))</f>
        <v/>
      </c>
      <c r="E572" s="559" t="str">
        <f>IF(OR(C572="",D572=""),"",IF(ISERROR(VLOOKUP(D572,'[1]Cap Financiera y Organizacional'!$B$13:$X$62743,3,0)),"",VLOOKUP(D572,'[1]Cap Financiera y Organizacional'!$B$13:$X$62743,3,0)))</f>
        <v/>
      </c>
      <c r="F572" s="497" t="str">
        <f>IF(OR(C572="",D572=""),"",IF(ISERROR(VLOOKUP(D572,'[1]Cap Financiera y Organizacional'!$B$13:$X$62743,5,0)),"",VLOOKUP(D572,'[1]Cap Financiera y Organizacional'!$B$13:$X$62743,5,0)))</f>
        <v/>
      </c>
      <c r="G572" s="520" t="str">
        <f t="shared" si="50"/>
        <v/>
      </c>
      <c r="H572" s="498" t="str">
        <f>IF(OR(D572="",E572="",F572=""),"",IF(AND(G572&gt;0,G572&lt;=CapFinanciera1),[1]Puntajes!$D$12,IF(AND(G572&gt;CapFinanciera1,G572&lt;=CapFinanciera2),[1]Puntajes!$D$13,IF(AND(G572&gt;CapFinanciera2,G572&lt;=CapFinanciera3),[1]Puntajes!$D$14,IF(AND(G572&gt;CapFinanciera3,G572&lt;=CapFinanciera4),[1]Puntajes!$D$15,IF(G572&gt;CapFinanciera4,[1]Puntajes!$D$16,0))))))</f>
        <v/>
      </c>
    </row>
    <row r="573" spans="3:8" ht="13.8">
      <c r="C573" s="558"/>
      <c r="D573" s="514" t="str">
        <f>IF(ISERROR(VLOOKUP(C573,'[1]Cap Financiera y Organizacional'!$A$12:$X$62743,2,0)),"",VLOOKUP(C573,'[1]Cap Financiera y Organizacional'!$A$12:$X$3603,2,0))</f>
        <v/>
      </c>
      <c r="E573" s="559" t="str">
        <f>IF(OR(C573="",D573=""),"",IF(ISERROR(VLOOKUP(D573,'[1]Cap Financiera y Organizacional'!$B$13:$X$62743,3,0)),"",VLOOKUP(D573,'[1]Cap Financiera y Organizacional'!$B$13:$X$62743,3,0)))</f>
        <v/>
      </c>
      <c r="F573" s="497" t="str">
        <f>IF(OR(C573="",D573=""),"",IF(ISERROR(VLOOKUP(D573,'[1]Cap Financiera y Organizacional'!$B$13:$X$62743,5,0)),"",VLOOKUP(D573,'[1]Cap Financiera y Organizacional'!$B$13:$X$62743,5,0)))</f>
        <v/>
      </c>
      <c r="G573" s="520" t="str">
        <f t="shared" si="50"/>
        <v/>
      </c>
      <c r="H573" s="498" t="str">
        <f>IF(OR(D573="",E573="",F573=""),"",IF(AND(G573&gt;0,G573&lt;=CapFinanciera1),[1]Puntajes!$D$12,IF(AND(G573&gt;CapFinanciera1,G573&lt;=CapFinanciera2),[1]Puntajes!$D$13,IF(AND(G573&gt;CapFinanciera2,G573&lt;=CapFinanciera3),[1]Puntajes!$D$14,IF(AND(G573&gt;CapFinanciera3,G573&lt;=CapFinanciera4),[1]Puntajes!$D$15,IF(G573&gt;CapFinanciera4,[1]Puntajes!$D$16,0))))))</f>
        <v/>
      </c>
    </row>
    <row r="574" spans="3:8" ht="13.8">
      <c r="C574" s="558"/>
      <c r="D574" s="514" t="str">
        <f>IF(ISERROR(VLOOKUP(C574,'[1]Cap Financiera y Organizacional'!$A$12:$X$62743,2,0)),"",VLOOKUP(C574,'[1]Cap Financiera y Organizacional'!$A$12:$X$3603,2,0))</f>
        <v/>
      </c>
      <c r="E574" s="497" t="str">
        <f>IF(OR(C574="",D574=""),"",IF(ISERROR(VLOOKUP(D574,'[1]Cap Financiera y Organizacional'!$B$13:$X$62743,3,0)),"",VLOOKUP(D574,'[1]Cap Financiera y Organizacional'!$B$13:$X$62743,3,0)))</f>
        <v/>
      </c>
      <c r="F574" s="497" t="str">
        <f>IF(OR(C574="",D574=""),"",IF(ISERROR(VLOOKUP(D574,'[1]Cap Financiera y Organizacional'!$B$13:$X$62743,5,0)),"",VLOOKUP(D574,'[1]Cap Financiera y Organizacional'!$B$13:$X$62743,5,0)))</f>
        <v/>
      </c>
      <c r="G574" s="520" t="str">
        <f t="shared" si="50"/>
        <v/>
      </c>
      <c r="H574" s="498" t="str">
        <f>IF(OR(D574="",E574="",F574=""),"",IF(AND(G574&gt;0,G574&lt;=CapFinanciera1),[1]Puntajes!$D$12,IF(AND(G574&gt;CapFinanciera1,G574&lt;=CapFinanciera2),[1]Puntajes!$D$13,IF(AND(G574&gt;CapFinanciera2,G574&lt;=CapFinanciera3),[1]Puntajes!$D$14,IF(AND(G574&gt;CapFinanciera3,G574&lt;=CapFinanciera4),[1]Puntajes!$D$15,IF(G574&gt;CapFinanciera4,[1]Puntajes!$D$16,0))))))</f>
        <v/>
      </c>
    </row>
    <row r="575" spans="3:8" ht="13.8">
      <c r="C575" s="558"/>
      <c r="D575" s="514" t="str">
        <f>IF(ISERROR(VLOOKUP(C575,'[1]Cap Financiera y Organizacional'!$A$12:$X$62743,2,0)),"",VLOOKUP(C575,'[1]Cap Financiera y Organizacional'!$A$12:$X$3603,2,0))</f>
        <v/>
      </c>
      <c r="E575" s="497" t="str">
        <f>IF(OR(C575="",D575=""),"",IF(ISERROR(VLOOKUP(D575,'[1]Cap Financiera y Organizacional'!$B$13:$X$62743,3,0)),"",VLOOKUP(D575,'[1]Cap Financiera y Organizacional'!$B$13:$X$62743,3,0)))</f>
        <v/>
      </c>
      <c r="F575" s="497" t="str">
        <f>IF(OR(C575="",D575=""),"",IF(ISERROR(VLOOKUP(D575,'[1]Cap Financiera y Organizacional'!$B$13:$X$62743,5,0)),"",VLOOKUP(D575,'[1]Cap Financiera y Organizacional'!$B$13:$X$62743,5,0)))</f>
        <v/>
      </c>
      <c r="G575" s="520" t="str">
        <f t="shared" si="50"/>
        <v/>
      </c>
      <c r="H575" s="498" t="str">
        <f>IF(OR(D575="",E575="",F575=""),"",IF(AND(G575&gt;0,G575&lt;=CapFinanciera1),[1]Puntajes!$D$12,IF(AND(G575&gt;CapFinanciera1,G575&lt;=CapFinanciera2),[1]Puntajes!$D$13,IF(AND(G575&gt;CapFinanciera2,G575&lt;=CapFinanciera3),[1]Puntajes!$D$14,IF(AND(G575&gt;CapFinanciera3,G575&lt;=CapFinanciera4),[1]Puntajes!$D$15,IF(G575&gt;CapFinanciera4,[1]Puntajes!$D$16,0))))))</f>
        <v/>
      </c>
    </row>
    <row r="576" spans="3:8" ht="13.8">
      <c r="C576" s="558"/>
      <c r="D576" s="514" t="str">
        <f>IF(ISERROR(VLOOKUP(C576,'[1]Cap Financiera y Organizacional'!$A$12:$X$62743,2,0)),"",VLOOKUP(C576,'[1]Cap Financiera y Organizacional'!$A$12:$X$3603,2,0))</f>
        <v/>
      </c>
      <c r="E576" s="497" t="str">
        <f>IF(OR(C576="",D576=""),"",IF(ISERROR(VLOOKUP(D576,'[1]Cap Financiera y Organizacional'!$B$13:$X$62743,3,0)),"",VLOOKUP(D576,'[1]Cap Financiera y Organizacional'!$B$13:$X$62743,3,0)))</f>
        <v/>
      </c>
      <c r="F576" s="497" t="str">
        <f>IF(OR(C576="",D576=""),"",IF(ISERROR(VLOOKUP(D576,'[1]Cap Financiera y Organizacional'!$B$13:$X$62743,5,0)),"",VLOOKUP(D576,'[1]Cap Financiera y Organizacional'!$B$13:$X$62743,5,0)))</f>
        <v/>
      </c>
      <c r="G576" s="520" t="str">
        <f t="shared" si="50"/>
        <v/>
      </c>
      <c r="H576" s="498" t="str">
        <f>IF(OR(D576="",E576="",F576=""),"",IF(AND(G576&gt;0,G576&lt;=CapFinanciera1),[1]Puntajes!$D$12,IF(AND(G576&gt;CapFinanciera1,G576&lt;=CapFinanciera2),[1]Puntajes!$D$13,IF(AND(G576&gt;CapFinanciera2,G576&lt;=CapFinanciera3),[1]Puntajes!$D$14,IF(AND(G576&gt;CapFinanciera3,G576&lt;=CapFinanciera4),[1]Puntajes!$D$15,IF(G576&gt;CapFinanciera4,[1]Puntajes!$D$16,0))))))</f>
        <v/>
      </c>
    </row>
    <row r="577" spans="3:8" ht="13.8">
      <c r="C577" s="558"/>
      <c r="D577" s="514" t="str">
        <f>IF(ISERROR(VLOOKUP(C577,'[1]Cap Financiera y Organizacional'!$A$12:$X$62743,2,0)),"",VLOOKUP(C577,'[1]Cap Financiera y Organizacional'!$A$12:$X$3603,2,0))</f>
        <v/>
      </c>
      <c r="E577" s="497" t="str">
        <f>IF(OR(C577="",D577=""),"",IF(ISERROR(VLOOKUP(D577,'[1]Cap Financiera y Organizacional'!$B$13:$X$62743,3,0)),"",VLOOKUP(D577,'[1]Cap Financiera y Organizacional'!$B$13:$X$62743,3,0)))</f>
        <v/>
      </c>
      <c r="F577" s="497" t="str">
        <f>IF(OR(C577="",D577=""),"",IF(ISERROR(VLOOKUP(D577,'[1]Cap Financiera y Organizacional'!$B$13:$X$62743,5,0)),"",VLOOKUP(D577,'[1]Cap Financiera y Organizacional'!$B$13:$X$62743,5,0)))</f>
        <v/>
      </c>
      <c r="G577" s="520" t="str">
        <f t="shared" si="50"/>
        <v/>
      </c>
      <c r="H577" s="498" t="str">
        <f>IF(OR(D577="",E577="",F577=""),"",IF(AND(G577&gt;0,G577&lt;=CapFinanciera1),[1]Puntajes!$D$12,IF(AND(G577&gt;CapFinanciera1,G577&lt;=CapFinanciera2),[1]Puntajes!$D$13,IF(AND(G577&gt;CapFinanciera2,G577&lt;=CapFinanciera3),[1]Puntajes!$D$14,IF(AND(G577&gt;CapFinanciera3,G577&lt;=CapFinanciera4),[1]Puntajes!$D$15,IF(G577&gt;CapFinanciera4,[1]Puntajes!$D$16,0))))))</f>
        <v/>
      </c>
    </row>
    <row r="578" spans="3:8" ht="13.8">
      <c r="C578" s="558"/>
      <c r="D578" s="514" t="str">
        <f>IF(ISERROR(VLOOKUP(C578,'[1]Cap Financiera y Organizacional'!$A$12:$X$62743,2,0)),"",VLOOKUP(C578,'[1]Cap Financiera y Organizacional'!$A$12:$X$3603,2,0))</f>
        <v/>
      </c>
      <c r="E578" s="497" t="str">
        <f>IF(OR(C578="",D578=""),"",IF(ISERROR(VLOOKUP(D578,'[1]Cap Financiera y Organizacional'!$B$13:$X$62743,3,0)),"",VLOOKUP(D578,'[1]Cap Financiera y Organizacional'!$B$13:$X$62743,3,0)))</f>
        <v/>
      </c>
      <c r="F578" s="497" t="str">
        <f>IF(OR(C578="",D578=""),"",IF(ISERROR(VLOOKUP(D578,'[1]Cap Financiera y Organizacional'!$B$13:$X$62743,5,0)),"",VLOOKUP(D578,'[1]Cap Financiera y Organizacional'!$B$13:$X$62743,5,0)))</f>
        <v/>
      </c>
      <c r="G578" s="520" t="str">
        <f t="shared" si="50"/>
        <v/>
      </c>
      <c r="H578" s="498" t="str">
        <f>IF(OR(D578="",E578="",F578=""),"",IF(AND(G578&gt;0,G578&lt;=CapFinanciera1),[1]Puntajes!$D$12,IF(AND(G578&gt;CapFinanciera1,G578&lt;=CapFinanciera2),[1]Puntajes!$D$13,IF(AND(G578&gt;CapFinanciera2,G578&lt;=CapFinanciera3),[1]Puntajes!$D$14,IF(AND(G578&gt;CapFinanciera3,G578&lt;=CapFinanciera4),[1]Puntajes!$D$15,IF(G578&gt;CapFinanciera4,[1]Puntajes!$D$16,0))))))</f>
        <v/>
      </c>
    </row>
    <row r="579" spans="3:8" ht="13.8">
      <c r="C579" s="558"/>
      <c r="D579" s="514" t="str">
        <f>IF(ISERROR(VLOOKUP(C579,'[1]Cap Financiera y Organizacional'!$A$12:$X$62743,2,0)),"",VLOOKUP(C579,'[1]Cap Financiera y Organizacional'!$A$12:$X$3603,2,0))</f>
        <v/>
      </c>
      <c r="E579" s="497" t="str">
        <f>IF(OR(C579="",D579=""),"",IF(ISERROR(VLOOKUP(D579,'[1]Cap Financiera y Organizacional'!$B$13:$X$62743,3,0)),"",VLOOKUP(D579,'[1]Cap Financiera y Organizacional'!$B$13:$X$62743,3,0)))</f>
        <v/>
      </c>
      <c r="F579" s="497" t="str">
        <f>IF(OR(C579="",D579=""),"",IF(ISERROR(VLOOKUP(D579,'[1]Cap Financiera y Organizacional'!$B$13:$X$62743,5,0)),"",VLOOKUP(D579,'[1]Cap Financiera y Organizacional'!$B$13:$X$62743,5,0)))</f>
        <v/>
      </c>
      <c r="G579" s="520" t="str">
        <f t="shared" si="50"/>
        <v/>
      </c>
      <c r="H579" s="498" t="str">
        <f>IF(OR(D579="",E579="",F579=""),"",IF(AND(G579&gt;0,G579&lt;=CapFinanciera1),[1]Puntajes!$D$12,IF(AND(G579&gt;CapFinanciera1,G579&lt;=CapFinanciera2),[1]Puntajes!$D$13,IF(AND(G579&gt;CapFinanciera2,G579&lt;=CapFinanciera3),[1]Puntajes!$D$14,IF(AND(G579&gt;CapFinanciera3,G579&lt;=CapFinanciera4),[1]Puntajes!$D$15,IF(G579&gt;CapFinanciera4,[1]Puntajes!$D$16,0))))))</f>
        <v/>
      </c>
    </row>
    <row r="580" spans="3:8" ht="14.4" thickBot="1">
      <c r="C580" s="560"/>
      <c r="D580" s="561" t="str">
        <f>IF(ISERROR(VLOOKUP(C580,'[1]Cap Financiera y Organizacional'!$A$12:$X$62743,2,0)),"",VLOOKUP(C580,'[1]Cap Financiera y Organizacional'!$A$12:$X$3603,2,0))</f>
        <v/>
      </c>
      <c r="E580" s="501" t="str">
        <f>IF(OR(C580="",D580=""),"",IF(ISERROR(VLOOKUP(D580,'[1]Cap Financiera y Organizacional'!$B$13:$X$62743,3,0)),"",VLOOKUP(D580,'[1]Cap Financiera y Organizacional'!$B$13:$X$62743,3,0)))</f>
        <v/>
      </c>
      <c r="F580" s="501" t="str">
        <f>IF(OR(C580="",D580=""),"",IF(ISERROR(VLOOKUP(D580,'[1]Cap Financiera y Organizacional'!$B$13:$X$62743,5,0)),"",VLOOKUP(D580,'[1]Cap Financiera y Organizacional'!$B$13:$X$62743,5,0)))</f>
        <v/>
      </c>
      <c r="G580" s="524" t="str">
        <f t="shared" si="50"/>
        <v/>
      </c>
      <c r="H580" s="502" t="str">
        <f>IF(OR(D580="",E580="",F580=""),"",IF(AND(G580&gt;0,G580&lt;=CapFinanciera1),[1]Puntajes!$D$12,IF(AND(G580&gt;CapFinanciera1,G580&lt;=CapFinanciera2),[1]Puntajes!$D$13,IF(AND(G580&gt;CapFinanciera2,G580&lt;=CapFinanciera3),[1]Puntajes!$D$14,IF(AND(G580&gt;CapFinanciera3,G580&lt;=CapFinanciera4),[1]Puntajes!$D$15,IF(G580&gt;CapFinanciera4,[1]Puntajes!$D$16,0))))))</f>
        <v/>
      </c>
    </row>
    <row r="581" spans="3:8" ht="13.8">
      <c r="C581" s="562"/>
      <c r="D581" s="484" t="str">
        <f>IF(ISERROR(VLOOKUP(C581,'[1]Cap Financiera y Organizacional'!$A$12:$X$62743,2,0)),"",VLOOKUP(C581,'[1]Cap Financiera y Organizacional'!$A$12:$X$3603,2,0))</f>
        <v/>
      </c>
      <c r="E581" s="563"/>
      <c r="F581" s="497"/>
      <c r="G581" s="520"/>
      <c r="H581" s="498"/>
    </row>
    <row r="582" spans="3:8" ht="13.8">
      <c r="C582" s="558"/>
      <c r="D582" s="514" t="str">
        <f>IF(ISERROR(VLOOKUP(C582,'[1]Cap Financiera y Organizacional'!$A$12:$X$62743,2,0)),"",VLOOKUP(C582,'[1]Cap Financiera y Organizacional'!$A$12:$X$3603,2,0))</f>
        <v/>
      </c>
      <c r="E582" s="559" t="str">
        <f>IF(OR(C582="",D582=""),"",IF(ISERROR(VLOOKUP(D582,'[1]Cap Financiera y Organizacional'!$B$13:$X$62743,3,0)),"",VLOOKUP(D582,'[1]Cap Financiera y Organizacional'!$B$13:$X$62743,3,0)))</f>
        <v/>
      </c>
      <c r="F582" s="497" t="str">
        <f>IF(OR(C582="",D582=""),"",IF(ISERROR(VLOOKUP(D582,'[1]Cap Financiera y Organizacional'!$B$13:$X$62743,5,0)),"",VLOOKUP(D582,'[1]Cap Financiera y Organizacional'!$B$13:$X$62743,5,0)))</f>
        <v/>
      </c>
      <c r="G582" s="520" t="str">
        <f t="shared" ref="G582:G591" si="51">IF(OR(D582="",E582="",F582=""),"",IF(OR(E582=0,F582=0),0,E582/F582))</f>
        <v/>
      </c>
      <c r="H582" s="498" t="str">
        <f>IF(OR(D582="",E582="",F582=""),"",IF(AND(G582&gt;0,G582&lt;=CapFinanciera1),[1]Puntajes!$D$12,IF(AND(G582&gt;CapFinanciera1,G582&lt;=CapFinanciera2),[1]Puntajes!$D$13,IF(AND(G582&gt;CapFinanciera2,G582&lt;=CapFinanciera3),[1]Puntajes!$D$14,IF(AND(G582&gt;CapFinanciera3,G582&lt;=CapFinanciera4),[1]Puntajes!$D$15,IF(G582&gt;CapFinanciera4,[1]Puntajes!$D$16,0))))))</f>
        <v/>
      </c>
    </row>
    <row r="583" spans="3:8" ht="13.8">
      <c r="C583" s="558"/>
      <c r="D583" s="514" t="str">
        <f>IF(ISERROR(VLOOKUP(C583,'[1]Cap Financiera y Organizacional'!$A$12:$X$62743,2,0)),"",VLOOKUP(C583,'[1]Cap Financiera y Organizacional'!$A$12:$X$3603,2,0))</f>
        <v/>
      </c>
      <c r="E583" s="559" t="str">
        <f>IF(OR(C583="",D583=""),"",IF(ISERROR(VLOOKUP(D583,'[1]Cap Financiera y Organizacional'!$B$13:$X$62743,3,0)),"",VLOOKUP(D583,'[1]Cap Financiera y Organizacional'!$B$13:$X$62743,3,0)))</f>
        <v/>
      </c>
      <c r="F583" s="497" t="str">
        <f>IF(OR(C583="",D583=""),"",IF(ISERROR(VLOOKUP(D583,'[1]Cap Financiera y Organizacional'!$B$13:$X$62743,5,0)),"",VLOOKUP(D583,'[1]Cap Financiera y Organizacional'!$B$13:$X$62743,5,0)))</f>
        <v/>
      </c>
      <c r="G583" s="520" t="str">
        <f t="shared" si="51"/>
        <v/>
      </c>
      <c r="H583" s="498" t="str">
        <f>IF(OR(D583="",E583="",F583=""),"",IF(AND(G583&gt;0,G583&lt;=CapFinanciera1),[1]Puntajes!$D$12,IF(AND(G583&gt;CapFinanciera1,G583&lt;=CapFinanciera2),[1]Puntajes!$D$13,IF(AND(G583&gt;CapFinanciera2,G583&lt;=CapFinanciera3),[1]Puntajes!$D$14,IF(AND(G583&gt;CapFinanciera3,G583&lt;=CapFinanciera4),[1]Puntajes!$D$15,IF(G583&gt;CapFinanciera4,[1]Puntajes!$D$16,0))))))</f>
        <v/>
      </c>
    </row>
    <row r="584" spans="3:8" ht="13.8">
      <c r="C584" s="558"/>
      <c r="D584" s="514" t="str">
        <f>IF(ISERROR(VLOOKUP(C584,'[1]Cap Financiera y Organizacional'!$A$12:$X$62743,2,0)),"",VLOOKUP(C584,'[1]Cap Financiera y Organizacional'!$A$12:$X$3603,2,0))</f>
        <v/>
      </c>
      <c r="E584" s="559" t="str">
        <f>IF(OR(C584="",D584=""),"",IF(ISERROR(VLOOKUP(D584,'[1]Cap Financiera y Organizacional'!$B$13:$X$62743,3,0)),"",VLOOKUP(D584,'[1]Cap Financiera y Organizacional'!$B$13:$X$62743,3,0)))</f>
        <v/>
      </c>
      <c r="F584" s="497" t="str">
        <f>IF(OR(C584="",D584=""),"",IF(ISERROR(VLOOKUP(D584,'[1]Cap Financiera y Organizacional'!$B$13:$X$62743,5,0)),"",VLOOKUP(D584,'[1]Cap Financiera y Organizacional'!$B$13:$X$62743,5,0)))</f>
        <v/>
      </c>
      <c r="G584" s="520" t="str">
        <f t="shared" si="51"/>
        <v/>
      </c>
      <c r="H584" s="498" t="str">
        <f>IF(OR(D584="",E584="",F584=""),"",IF(AND(G584&gt;0,G584&lt;=CapFinanciera1),[1]Puntajes!$D$12,IF(AND(G584&gt;CapFinanciera1,G584&lt;=CapFinanciera2),[1]Puntajes!$D$13,IF(AND(G584&gt;CapFinanciera2,G584&lt;=CapFinanciera3),[1]Puntajes!$D$14,IF(AND(G584&gt;CapFinanciera3,G584&lt;=CapFinanciera4),[1]Puntajes!$D$15,IF(G584&gt;CapFinanciera4,[1]Puntajes!$D$16,0))))))</f>
        <v/>
      </c>
    </row>
    <row r="585" spans="3:8" ht="13.8">
      <c r="C585" s="558"/>
      <c r="D585" s="514" t="str">
        <f>IF(ISERROR(VLOOKUP(C585,'[1]Cap Financiera y Organizacional'!$A$12:$X$62743,2,0)),"",VLOOKUP(C585,'[1]Cap Financiera y Organizacional'!$A$12:$X$3603,2,0))</f>
        <v/>
      </c>
      <c r="E585" s="497" t="str">
        <f>IF(OR(C585="",D585=""),"",IF(ISERROR(VLOOKUP(D585,'[1]Cap Financiera y Organizacional'!$B$13:$X$62743,3,0)),"",VLOOKUP(D585,'[1]Cap Financiera y Organizacional'!$B$13:$X$62743,3,0)))</f>
        <v/>
      </c>
      <c r="F585" s="497" t="str">
        <f>IF(OR(C585="",D585=""),"",IF(ISERROR(VLOOKUP(D585,'[1]Cap Financiera y Organizacional'!$B$13:$X$62743,5,0)),"",VLOOKUP(D585,'[1]Cap Financiera y Organizacional'!$B$13:$X$62743,5,0)))</f>
        <v/>
      </c>
      <c r="G585" s="520" t="str">
        <f t="shared" si="51"/>
        <v/>
      </c>
      <c r="H585" s="498" t="str">
        <f>IF(OR(D585="",E585="",F585=""),"",IF(AND(G585&gt;0,G585&lt;=CapFinanciera1),[1]Puntajes!$D$12,IF(AND(G585&gt;CapFinanciera1,G585&lt;=CapFinanciera2),[1]Puntajes!$D$13,IF(AND(G585&gt;CapFinanciera2,G585&lt;=CapFinanciera3),[1]Puntajes!$D$14,IF(AND(G585&gt;CapFinanciera3,G585&lt;=CapFinanciera4),[1]Puntajes!$D$15,IF(G585&gt;CapFinanciera4,[1]Puntajes!$D$16,0))))))</f>
        <v/>
      </c>
    </row>
    <row r="586" spans="3:8" ht="13.8">
      <c r="C586" s="558"/>
      <c r="D586" s="514" t="str">
        <f>IF(ISERROR(VLOOKUP(C586,'[1]Cap Financiera y Organizacional'!$A$12:$X$62743,2,0)),"",VLOOKUP(C586,'[1]Cap Financiera y Organizacional'!$A$12:$X$3603,2,0))</f>
        <v/>
      </c>
      <c r="E586" s="497" t="str">
        <f>IF(OR(C586="",D586=""),"",IF(ISERROR(VLOOKUP(D586,'[1]Cap Financiera y Organizacional'!$B$13:$X$62743,3,0)),"",VLOOKUP(D586,'[1]Cap Financiera y Organizacional'!$B$13:$X$62743,3,0)))</f>
        <v/>
      </c>
      <c r="F586" s="497" t="str">
        <f>IF(OR(C586="",D586=""),"",IF(ISERROR(VLOOKUP(D586,'[1]Cap Financiera y Organizacional'!$B$13:$X$62743,5,0)),"",VLOOKUP(D586,'[1]Cap Financiera y Organizacional'!$B$13:$X$62743,5,0)))</f>
        <v/>
      </c>
      <c r="G586" s="520" t="str">
        <f t="shared" si="51"/>
        <v/>
      </c>
      <c r="H586" s="498" t="str">
        <f>IF(OR(D586="",E586="",F586=""),"",IF(AND(G586&gt;0,G586&lt;=CapFinanciera1),[1]Puntajes!$D$12,IF(AND(G586&gt;CapFinanciera1,G586&lt;=CapFinanciera2),[1]Puntajes!$D$13,IF(AND(G586&gt;CapFinanciera2,G586&lt;=CapFinanciera3),[1]Puntajes!$D$14,IF(AND(G586&gt;CapFinanciera3,G586&lt;=CapFinanciera4),[1]Puntajes!$D$15,IF(G586&gt;CapFinanciera4,[1]Puntajes!$D$16,0))))))</f>
        <v/>
      </c>
    </row>
    <row r="587" spans="3:8" ht="13.8">
      <c r="C587" s="558"/>
      <c r="D587" s="514" t="str">
        <f>IF(ISERROR(VLOOKUP(C587,'[1]Cap Financiera y Organizacional'!$A$12:$X$62743,2,0)),"",VLOOKUP(C587,'[1]Cap Financiera y Organizacional'!$A$12:$X$3603,2,0))</f>
        <v/>
      </c>
      <c r="E587" s="497" t="str">
        <f>IF(OR(C587="",D587=""),"",IF(ISERROR(VLOOKUP(D587,'[1]Cap Financiera y Organizacional'!$B$13:$X$62743,3,0)),"",VLOOKUP(D587,'[1]Cap Financiera y Organizacional'!$B$13:$X$62743,3,0)))</f>
        <v/>
      </c>
      <c r="F587" s="497" t="str">
        <f>IF(OR(C587="",D587=""),"",IF(ISERROR(VLOOKUP(D587,'[1]Cap Financiera y Organizacional'!$B$13:$X$62743,5,0)),"",VLOOKUP(D587,'[1]Cap Financiera y Organizacional'!$B$13:$X$62743,5,0)))</f>
        <v/>
      </c>
      <c r="G587" s="520" t="str">
        <f t="shared" si="51"/>
        <v/>
      </c>
      <c r="H587" s="498" t="str">
        <f>IF(OR(D587="",E587="",F587=""),"",IF(AND(G587&gt;0,G587&lt;=CapFinanciera1),[1]Puntajes!$D$12,IF(AND(G587&gt;CapFinanciera1,G587&lt;=CapFinanciera2),[1]Puntajes!$D$13,IF(AND(G587&gt;CapFinanciera2,G587&lt;=CapFinanciera3),[1]Puntajes!$D$14,IF(AND(G587&gt;CapFinanciera3,G587&lt;=CapFinanciera4),[1]Puntajes!$D$15,IF(G587&gt;CapFinanciera4,[1]Puntajes!$D$16,0))))))</f>
        <v/>
      </c>
    </row>
    <row r="588" spans="3:8" ht="13.8">
      <c r="C588" s="558"/>
      <c r="D588" s="514" t="str">
        <f>IF(ISERROR(VLOOKUP(C588,'[1]Cap Financiera y Organizacional'!$A$12:$X$62743,2,0)),"",VLOOKUP(C588,'[1]Cap Financiera y Organizacional'!$A$12:$X$3603,2,0))</f>
        <v/>
      </c>
      <c r="E588" s="497" t="str">
        <f>IF(OR(C588="",D588=""),"",IF(ISERROR(VLOOKUP(D588,'[1]Cap Financiera y Organizacional'!$B$13:$X$62743,3,0)),"",VLOOKUP(D588,'[1]Cap Financiera y Organizacional'!$B$13:$X$62743,3,0)))</f>
        <v/>
      </c>
      <c r="F588" s="497" t="str">
        <f>IF(OR(C588="",D588=""),"",IF(ISERROR(VLOOKUP(D588,'[1]Cap Financiera y Organizacional'!$B$13:$X$62743,5,0)),"",VLOOKUP(D588,'[1]Cap Financiera y Organizacional'!$B$13:$X$62743,5,0)))</f>
        <v/>
      </c>
      <c r="G588" s="520" t="str">
        <f t="shared" si="51"/>
        <v/>
      </c>
      <c r="H588" s="498" t="str">
        <f>IF(OR(D588="",E588="",F588=""),"",IF(AND(G588&gt;0,G588&lt;=CapFinanciera1),[1]Puntajes!$D$12,IF(AND(G588&gt;CapFinanciera1,G588&lt;=CapFinanciera2),[1]Puntajes!$D$13,IF(AND(G588&gt;CapFinanciera2,G588&lt;=CapFinanciera3),[1]Puntajes!$D$14,IF(AND(G588&gt;CapFinanciera3,G588&lt;=CapFinanciera4),[1]Puntajes!$D$15,IF(G588&gt;CapFinanciera4,[1]Puntajes!$D$16,0))))))</f>
        <v/>
      </c>
    </row>
    <row r="589" spans="3:8" ht="13.8">
      <c r="C589" s="558"/>
      <c r="D589" s="514" t="str">
        <f>IF(ISERROR(VLOOKUP(C589,'[1]Cap Financiera y Organizacional'!$A$12:$X$62743,2,0)),"",VLOOKUP(C589,'[1]Cap Financiera y Organizacional'!$A$12:$X$3603,2,0))</f>
        <v/>
      </c>
      <c r="E589" s="497" t="str">
        <f>IF(OR(C589="",D589=""),"",IF(ISERROR(VLOOKUP(D589,'[1]Cap Financiera y Organizacional'!$B$13:$X$62743,3,0)),"",VLOOKUP(D589,'[1]Cap Financiera y Organizacional'!$B$13:$X$62743,3,0)))</f>
        <v/>
      </c>
      <c r="F589" s="497" t="str">
        <f>IF(OR(C589="",D589=""),"",IF(ISERROR(VLOOKUP(D589,'[1]Cap Financiera y Organizacional'!$B$13:$X$62743,5,0)),"",VLOOKUP(D589,'[1]Cap Financiera y Organizacional'!$B$13:$X$62743,5,0)))</f>
        <v/>
      </c>
      <c r="G589" s="520" t="str">
        <f t="shared" si="51"/>
        <v/>
      </c>
      <c r="H589" s="498" t="str">
        <f>IF(OR(D589="",E589="",F589=""),"",IF(AND(G589&gt;0,G589&lt;=CapFinanciera1),[1]Puntajes!$D$12,IF(AND(G589&gt;CapFinanciera1,G589&lt;=CapFinanciera2),[1]Puntajes!$D$13,IF(AND(G589&gt;CapFinanciera2,G589&lt;=CapFinanciera3),[1]Puntajes!$D$14,IF(AND(G589&gt;CapFinanciera3,G589&lt;=CapFinanciera4),[1]Puntajes!$D$15,IF(G589&gt;CapFinanciera4,[1]Puntajes!$D$16,0))))))</f>
        <v/>
      </c>
    </row>
    <row r="590" spans="3:8" ht="13.8">
      <c r="C590" s="558"/>
      <c r="D590" s="514" t="str">
        <f>IF(ISERROR(VLOOKUP(C590,'[1]Cap Financiera y Organizacional'!$A$12:$X$62743,2,0)),"",VLOOKUP(C590,'[1]Cap Financiera y Organizacional'!$A$12:$X$3603,2,0))</f>
        <v/>
      </c>
      <c r="E590" s="497" t="str">
        <f>IF(OR(C590="",D590=""),"",IF(ISERROR(VLOOKUP(D590,'[1]Cap Financiera y Organizacional'!$B$13:$X$62743,3,0)),"",VLOOKUP(D590,'[1]Cap Financiera y Organizacional'!$B$13:$X$62743,3,0)))</f>
        <v/>
      </c>
      <c r="F590" s="497" t="str">
        <f>IF(OR(C590="",D590=""),"",IF(ISERROR(VLOOKUP(D590,'[1]Cap Financiera y Organizacional'!$B$13:$X$62743,5,0)),"",VLOOKUP(D590,'[1]Cap Financiera y Organizacional'!$B$13:$X$62743,5,0)))</f>
        <v/>
      </c>
      <c r="G590" s="520" t="str">
        <f t="shared" si="51"/>
        <v/>
      </c>
      <c r="H590" s="498" t="str">
        <f>IF(OR(D590="",E590="",F590=""),"",IF(AND(G590&gt;0,G590&lt;=CapFinanciera1),[1]Puntajes!$D$12,IF(AND(G590&gt;CapFinanciera1,G590&lt;=CapFinanciera2),[1]Puntajes!$D$13,IF(AND(G590&gt;CapFinanciera2,G590&lt;=CapFinanciera3),[1]Puntajes!$D$14,IF(AND(G590&gt;CapFinanciera3,G590&lt;=CapFinanciera4),[1]Puntajes!$D$15,IF(G590&gt;CapFinanciera4,[1]Puntajes!$D$16,0))))))</f>
        <v/>
      </c>
    </row>
    <row r="591" spans="3:8" ht="14.4" thickBot="1">
      <c r="C591" s="560"/>
      <c r="D591" s="561" t="str">
        <f>IF(ISERROR(VLOOKUP(C591,'[1]Cap Financiera y Organizacional'!$A$12:$X$62743,2,0)),"",VLOOKUP(C591,'[1]Cap Financiera y Organizacional'!$A$12:$X$3603,2,0))</f>
        <v/>
      </c>
      <c r="E591" s="501" t="str">
        <f>IF(OR(C591="",D591=""),"",IF(ISERROR(VLOOKUP(D591,'[1]Cap Financiera y Organizacional'!$B$13:$X$62743,3,0)),"",VLOOKUP(D591,'[1]Cap Financiera y Organizacional'!$B$13:$X$62743,3,0)))</f>
        <v/>
      </c>
      <c r="F591" s="501" t="str">
        <f>IF(OR(C591="",D591=""),"",IF(ISERROR(VLOOKUP(D591,'[1]Cap Financiera y Organizacional'!$B$13:$X$62743,5,0)),"",VLOOKUP(D591,'[1]Cap Financiera y Organizacional'!$B$13:$X$62743,5,0)))</f>
        <v/>
      </c>
      <c r="G591" s="524" t="str">
        <f t="shared" si="51"/>
        <v/>
      </c>
      <c r="H591" s="502" t="str">
        <f>IF(OR(D591="",E591="",F591=""),"",IF(AND(G591&gt;0,G591&lt;=CapFinanciera1),[1]Puntajes!$D$12,IF(AND(G591&gt;CapFinanciera1,G591&lt;=CapFinanciera2),[1]Puntajes!$D$13,IF(AND(G591&gt;CapFinanciera2,G591&lt;=CapFinanciera3),[1]Puntajes!$D$14,IF(AND(G591&gt;CapFinanciera3,G591&lt;=CapFinanciera4),[1]Puntajes!$D$15,IF(G591&gt;CapFinanciera4,[1]Puntajes!$D$16,0))))))</f>
        <v/>
      </c>
    </row>
    <row r="592" spans="3:8" ht="13.8">
      <c r="C592" s="562"/>
      <c r="D592" s="484" t="str">
        <f>IF(ISERROR(VLOOKUP(C592,'[1]Cap Financiera y Organizacional'!$A$12:$X$62743,2,0)),"",VLOOKUP(C592,'[1]Cap Financiera y Organizacional'!$A$12:$X$3603,2,0))</f>
        <v/>
      </c>
      <c r="E592" s="563"/>
      <c r="F592" s="497"/>
      <c r="G592" s="520"/>
      <c r="H592" s="498"/>
    </row>
    <row r="593" spans="3:8" ht="13.8">
      <c r="C593" s="558"/>
      <c r="D593" s="514" t="str">
        <f>IF(ISERROR(VLOOKUP(C593,'[1]Cap Financiera y Organizacional'!$A$12:$X$62743,2,0)),"",VLOOKUP(C593,'[1]Cap Financiera y Organizacional'!$A$12:$X$3603,2,0))</f>
        <v/>
      </c>
      <c r="E593" s="559" t="str">
        <f>IF(OR(C593="",D593=""),"",IF(ISERROR(VLOOKUP(D593,'[1]Cap Financiera y Organizacional'!$B$13:$X$62743,3,0)),"",VLOOKUP(D593,'[1]Cap Financiera y Organizacional'!$B$13:$X$62743,3,0)))</f>
        <v/>
      </c>
      <c r="F593" s="497" t="str">
        <f>IF(OR(C593="",D593=""),"",IF(ISERROR(VLOOKUP(D593,'[1]Cap Financiera y Organizacional'!$B$13:$X$62743,5,0)),"",VLOOKUP(D593,'[1]Cap Financiera y Organizacional'!$B$13:$X$62743,5,0)))</f>
        <v/>
      </c>
      <c r="G593" s="520" t="str">
        <f t="shared" ref="G593:G602" si="52">IF(OR(D593="",E593="",F593=""),"",IF(OR(E593=0,F593=0),0,E593/F593))</f>
        <v/>
      </c>
      <c r="H593" s="498" t="str">
        <f>IF(OR(D593="",E593="",F593=""),"",IF(AND(G593&gt;0,G593&lt;=CapFinanciera1),[1]Puntajes!$D$12,IF(AND(G593&gt;CapFinanciera1,G593&lt;=CapFinanciera2),[1]Puntajes!$D$13,IF(AND(G593&gt;CapFinanciera2,G593&lt;=CapFinanciera3),[1]Puntajes!$D$14,IF(AND(G593&gt;CapFinanciera3,G593&lt;=CapFinanciera4),[1]Puntajes!$D$15,IF(G593&gt;CapFinanciera4,[1]Puntajes!$D$16,0))))))</f>
        <v/>
      </c>
    </row>
    <row r="594" spans="3:8" ht="13.8">
      <c r="C594" s="558"/>
      <c r="D594" s="514" t="str">
        <f>IF(ISERROR(VLOOKUP(C594,'[1]Cap Financiera y Organizacional'!$A$12:$X$62743,2,0)),"",VLOOKUP(C594,'[1]Cap Financiera y Organizacional'!$A$12:$X$3603,2,0))</f>
        <v/>
      </c>
      <c r="E594" s="559" t="str">
        <f>IF(OR(C594="",D594=""),"",IF(ISERROR(VLOOKUP(D594,'[1]Cap Financiera y Organizacional'!$B$13:$X$62743,3,0)),"",VLOOKUP(D594,'[1]Cap Financiera y Organizacional'!$B$13:$X$62743,3,0)))</f>
        <v/>
      </c>
      <c r="F594" s="497" t="str">
        <f>IF(OR(C594="",D594=""),"",IF(ISERROR(VLOOKUP(D594,'[1]Cap Financiera y Organizacional'!$B$13:$X$62743,5,0)),"",VLOOKUP(D594,'[1]Cap Financiera y Organizacional'!$B$13:$X$62743,5,0)))</f>
        <v/>
      </c>
      <c r="G594" s="520" t="str">
        <f t="shared" si="52"/>
        <v/>
      </c>
      <c r="H594" s="498" t="str">
        <f>IF(OR(D594="",E594="",F594=""),"",IF(AND(G594&gt;0,G594&lt;=CapFinanciera1),[1]Puntajes!$D$12,IF(AND(G594&gt;CapFinanciera1,G594&lt;=CapFinanciera2),[1]Puntajes!$D$13,IF(AND(G594&gt;CapFinanciera2,G594&lt;=CapFinanciera3),[1]Puntajes!$D$14,IF(AND(G594&gt;CapFinanciera3,G594&lt;=CapFinanciera4),[1]Puntajes!$D$15,IF(G594&gt;CapFinanciera4,[1]Puntajes!$D$16,0))))))</f>
        <v/>
      </c>
    </row>
    <row r="595" spans="3:8" ht="13.8">
      <c r="C595" s="558"/>
      <c r="D595" s="514" t="str">
        <f>IF(ISERROR(VLOOKUP(C595,'[1]Cap Financiera y Organizacional'!$A$12:$X$62743,2,0)),"",VLOOKUP(C595,'[1]Cap Financiera y Organizacional'!$A$12:$X$3603,2,0))</f>
        <v/>
      </c>
      <c r="E595" s="559" t="str">
        <f>IF(OR(C595="",D595=""),"",IF(ISERROR(VLOOKUP(D595,'[1]Cap Financiera y Organizacional'!$B$13:$X$62743,3,0)),"",VLOOKUP(D595,'[1]Cap Financiera y Organizacional'!$B$13:$X$62743,3,0)))</f>
        <v/>
      </c>
      <c r="F595" s="497" t="str">
        <f>IF(OR(C595="",D595=""),"",IF(ISERROR(VLOOKUP(D595,'[1]Cap Financiera y Organizacional'!$B$13:$X$62743,5,0)),"",VLOOKUP(D595,'[1]Cap Financiera y Organizacional'!$B$13:$X$62743,5,0)))</f>
        <v/>
      </c>
      <c r="G595" s="520" t="str">
        <f t="shared" si="52"/>
        <v/>
      </c>
      <c r="H595" s="498" t="str">
        <f>IF(OR(D595="",E595="",F595=""),"",IF(AND(G595&gt;0,G595&lt;=CapFinanciera1),[1]Puntajes!$D$12,IF(AND(G595&gt;CapFinanciera1,G595&lt;=CapFinanciera2),[1]Puntajes!$D$13,IF(AND(G595&gt;CapFinanciera2,G595&lt;=CapFinanciera3),[1]Puntajes!$D$14,IF(AND(G595&gt;CapFinanciera3,G595&lt;=CapFinanciera4),[1]Puntajes!$D$15,IF(G595&gt;CapFinanciera4,[1]Puntajes!$D$16,0))))))</f>
        <v/>
      </c>
    </row>
    <row r="596" spans="3:8" ht="13.8">
      <c r="C596" s="558"/>
      <c r="D596" s="514" t="str">
        <f>IF(ISERROR(VLOOKUP(C596,'[1]Cap Financiera y Organizacional'!$A$12:$X$62743,2,0)),"",VLOOKUP(C596,'[1]Cap Financiera y Organizacional'!$A$12:$X$3603,2,0))</f>
        <v/>
      </c>
      <c r="E596" s="497" t="str">
        <f>IF(OR(C596="",D596=""),"",IF(ISERROR(VLOOKUP(D596,'[1]Cap Financiera y Organizacional'!$B$13:$X$62743,3,0)),"",VLOOKUP(D596,'[1]Cap Financiera y Organizacional'!$B$13:$X$62743,3,0)))</f>
        <v/>
      </c>
      <c r="F596" s="497" t="str">
        <f>IF(OR(C596="",D596=""),"",IF(ISERROR(VLOOKUP(D596,'[1]Cap Financiera y Organizacional'!$B$13:$X$62743,5,0)),"",VLOOKUP(D596,'[1]Cap Financiera y Organizacional'!$B$13:$X$62743,5,0)))</f>
        <v/>
      </c>
      <c r="G596" s="520" t="str">
        <f t="shared" si="52"/>
        <v/>
      </c>
      <c r="H596" s="498" t="str">
        <f>IF(OR(D596="",E596="",F596=""),"",IF(AND(G596&gt;0,G596&lt;=CapFinanciera1),[1]Puntajes!$D$12,IF(AND(G596&gt;CapFinanciera1,G596&lt;=CapFinanciera2),[1]Puntajes!$D$13,IF(AND(G596&gt;CapFinanciera2,G596&lt;=CapFinanciera3),[1]Puntajes!$D$14,IF(AND(G596&gt;CapFinanciera3,G596&lt;=CapFinanciera4),[1]Puntajes!$D$15,IF(G596&gt;CapFinanciera4,[1]Puntajes!$D$16,0))))))</f>
        <v/>
      </c>
    </row>
    <row r="597" spans="3:8" ht="13.8">
      <c r="C597" s="558"/>
      <c r="D597" s="514" t="str">
        <f>IF(ISERROR(VLOOKUP(C597,'[1]Cap Financiera y Organizacional'!$A$12:$X$62743,2,0)),"",VLOOKUP(C597,'[1]Cap Financiera y Organizacional'!$A$12:$X$3603,2,0))</f>
        <v/>
      </c>
      <c r="E597" s="497" t="str">
        <f>IF(OR(C597="",D597=""),"",IF(ISERROR(VLOOKUP(D597,'[1]Cap Financiera y Organizacional'!$B$13:$X$62743,3,0)),"",VLOOKUP(D597,'[1]Cap Financiera y Organizacional'!$B$13:$X$62743,3,0)))</f>
        <v/>
      </c>
      <c r="F597" s="497" t="str">
        <f>IF(OR(C597="",D597=""),"",IF(ISERROR(VLOOKUP(D597,'[1]Cap Financiera y Organizacional'!$B$13:$X$62743,5,0)),"",VLOOKUP(D597,'[1]Cap Financiera y Organizacional'!$B$13:$X$62743,5,0)))</f>
        <v/>
      </c>
      <c r="G597" s="520" t="str">
        <f t="shared" si="52"/>
        <v/>
      </c>
      <c r="H597" s="498" t="str">
        <f>IF(OR(D597="",E597="",F597=""),"",IF(AND(G597&gt;0,G597&lt;=CapFinanciera1),[1]Puntajes!$D$12,IF(AND(G597&gt;CapFinanciera1,G597&lt;=CapFinanciera2),[1]Puntajes!$D$13,IF(AND(G597&gt;CapFinanciera2,G597&lt;=CapFinanciera3),[1]Puntajes!$D$14,IF(AND(G597&gt;CapFinanciera3,G597&lt;=CapFinanciera4),[1]Puntajes!$D$15,IF(G597&gt;CapFinanciera4,[1]Puntajes!$D$16,0))))))</f>
        <v/>
      </c>
    </row>
    <row r="598" spans="3:8" ht="13.8">
      <c r="C598" s="558"/>
      <c r="D598" s="514" t="str">
        <f>IF(ISERROR(VLOOKUP(C598,'[1]Cap Financiera y Organizacional'!$A$12:$X$62743,2,0)),"",VLOOKUP(C598,'[1]Cap Financiera y Organizacional'!$A$12:$X$3603,2,0))</f>
        <v/>
      </c>
      <c r="E598" s="497" t="str">
        <f>IF(OR(C598="",D598=""),"",IF(ISERROR(VLOOKUP(D598,'[1]Cap Financiera y Organizacional'!$B$13:$X$62743,3,0)),"",VLOOKUP(D598,'[1]Cap Financiera y Organizacional'!$B$13:$X$62743,3,0)))</f>
        <v/>
      </c>
      <c r="F598" s="497" t="str">
        <f>IF(OR(C598="",D598=""),"",IF(ISERROR(VLOOKUP(D598,'[1]Cap Financiera y Organizacional'!$B$13:$X$62743,5,0)),"",VLOOKUP(D598,'[1]Cap Financiera y Organizacional'!$B$13:$X$62743,5,0)))</f>
        <v/>
      </c>
      <c r="G598" s="520" t="str">
        <f t="shared" si="52"/>
        <v/>
      </c>
      <c r="H598" s="498" t="str">
        <f>IF(OR(D598="",E598="",F598=""),"",IF(AND(G598&gt;0,G598&lt;=CapFinanciera1),[1]Puntajes!$D$12,IF(AND(G598&gt;CapFinanciera1,G598&lt;=CapFinanciera2),[1]Puntajes!$D$13,IF(AND(G598&gt;CapFinanciera2,G598&lt;=CapFinanciera3),[1]Puntajes!$D$14,IF(AND(G598&gt;CapFinanciera3,G598&lt;=CapFinanciera4),[1]Puntajes!$D$15,IF(G598&gt;CapFinanciera4,[1]Puntajes!$D$16,0))))))</f>
        <v/>
      </c>
    </row>
    <row r="599" spans="3:8" ht="13.8">
      <c r="C599" s="558"/>
      <c r="D599" s="514" t="str">
        <f>IF(ISERROR(VLOOKUP(C599,'[1]Cap Financiera y Organizacional'!$A$12:$X$62743,2,0)),"",VLOOKUP(C599,'[1]Cap Financiera y Organizacional'!$A$12:$X$3603,2,0))</f>
        <v/>
      </c>
      <c r="E599" s="497" t="str">
        <f>IF(OR(C599="",D599=""),"",IF(ISERROR(VLOOKUP(D599,'[1]Cap Financiera y Organizacional'!$B$13:$X$62743,3,0)),"",VLOOKUP(D599,'[1]Cap Financiera y Organizacional'!$B$13:$X$62743,3,0)))</f>
        <v/>
      </c>
      <c r="F599" s="497" t="str">
        <f>IF(OR(C599="",D599=""),"",IF(ISERROR(VLOOKUP(D599,'[1]Cap Financiera y Organizacional'!$B$13:$X$62743,5,0)),"",VLOOKUP(D599,'[1]Cap Financiera y Organizacional'!$B$13:$X$62743,5,0)))</f>
        <v/>
      </c>
      <c r="G599" s="520" t="str">
        <f t="shared" si="52"/>
        <v/>
      </c>
      <c r="H599" s="498" t="str">
        <f>IF(OR(D599="",E599="",F599=""),"",IF(AND(G599&gt;0,G599&lt;=CapFinanciera1),[1]Puntajes!$D$12,IF(AND(G599&gt;CapFinanciera1,G599&lt;=CapFinanciera2),[1]Puntajes!$D$13,IF(AND(G599&gt;CapFinanciera2,G599&lt;=CapFinanciera3),[1]Puntajes!$D$14,IF(AND(G599&gt;CapFinanciera3,G599&lt;=CapFinanciera4),[1]Puntajes!$D$15,IF(G599&gt;CapFinanciera4,[1]Puntajes!$D$16,0))))))</f>
        <v/>
      </c>
    </row>
    <row r="600" spans="3:8" ht="13.8">
      <c r="C600" s="558"/>
      <c r="D600" s="514" t="str">
        <f>IF(ISERROR(VLOOKUP(C600,'[1]Cap Financiera y Organizacional'!$A$12:$X$62743,2,0)),"",VLOOKUP(C600,'[1]Cap Financiera y Organizacional'!$A$12:$X$3603,2,0))</f>
        <v/>
      </c>
      <c r="E600" s="497" t="str">
        <f>IF(OR(C600="",D600=""),"",IF(ISERROR(VLOOKUP(D600,'[1]Cap Financiera y Organizacional'!$B$13:$X$62743,3,0)),"",VLOOKUP(D600,'[1]Cap Financiera y Organizacional'!$B$13:$X$62743,3,0)))</f>
        <v/>
      </c>
      <c r="F600" s="497" t="str">
        <f>IF(OR(C600="",D600=""),"",IF(ISERROR(VLOOKUP(D600,'[1]Cap Financiera y Organizacional'!$B$13:$X$62743,5,0)),"",VLOOKUP(D600,'[1]Cap Financiera y Organizacional'!$B$13:$X$62743,5,0)))</f>
        <v/>
      </c>
      <c r="G600" s="520" t="str">
        <f t="shared" si="52"/>
        <v/>
      </c>
      <c r="H600" s="498" t="str">
        <f>IF(OR(D600="",E600="",F600=""),"",IF(AND(G600&gt;0,G600&lt;=CapFinanciera1),[1]Puntajes!$D$12,IF(AND(G600&gt;CapFinanciera1,G600&lt;=CapFinanciera2),[1]Puntajes!$D$13,IF(AND(G600&gt;CapFinanciera2,G600&lt;=CapFinanciera3),[1]Puntajes!$D$14,IF(AND(G600&gt;CapFinanciera3,G600&lt;=CapFinanciera4),[1]Puntajes!$D$15,IF(G600&gt;CapFinanciera4,[1]Puntajes!$D$16,0))))))</f>
        <v/>
      </c>
    </row>
    <row r="601" spans="3:8" ht="13.8">
      <c r="C601" s="558"/>
      <c r="D601" s="514" t="str">
        <f>IF(ISERROR(VLOOKUP(C601,'[1]Cap Financiera y Organizacional'!$A$12:$X$62743,2,0)),"",VLOOKUP(C601,'[1]Cap Financiera y Organizacional'!$A$12:$X$3603,2,0))</f>
        <v/>
      </c>
      <c r="E601" s="497" t="str">
        <f>IF(OR(C601="",D601=""),"",IF(ISERROR(VLOOKUP(D601,'[1]Cap Financiera y Organizacional'!$B$13:$X$62743,3,0)),"",VLOOKUP(D601,'[1]Cap Financiera y Organizacional'!$B$13:$X$62743,3,0)))</f>
        <v/>
      </c>
      <c r="F601" s="497" t="str">
        <f>IF(OR(C601="",D601=""),"",IF(ISERROR(VLOOKUP(D601,'[1]Cap Financiera y Organizacional'!$B$13:$X$62743,5,0)),"",VLOOKUP(D601,'[1]Cap Financiera y Organizacional'!$B$13:$X$62743,5,0)))</f>
        <v/>
      </c>
      <c r="G601" s="520" t="str">
        <f t="shared" si="52"/>
        <v/>
      </c>
      <c r="H601" s="498" t="str">
        <f>IF(OR(D601="",E601="",F601=""),"",IF(AND(G601&gt;0,G601&lt;=CapFinanciera1),[1]Puntajes!$D$12,IF(AND(G601&gt;CapFinanciera1,G601&lt;=CapFinanciera2),[1]Puntajes!$D$13,IF(AND(G601&gt;CapFinanciera2,G601&lt;=CapFinanciera3),[1]Puntajes!$D$14,IF(AND(G601&gt;CapFinanciera3,G601&lt;=CapFinanciera4),[1]Puntajes!$D$15,IF(G601&gt;CapFinanciera4,[1]Puntajes!$D$16,0))))))</f>
        <v/>
      </c>
    </row>
    <row r="602" spans="3:8" ht="14.4" thickBot="1">
      <c r="C602" s="560"/>
      <c r="D602" s="561" t="str">
        <f>IF(ISERROR(VLOOKUP(C602,'[1]Cap Financiera y Organizacional'!$A$12:$X$62743,2,0)),"",VLOOKUP(C602,'[1]Cap Financiera y Organizacional'!$A$12:$X$3603,2,0))</f>
        <v/>
      </c>
      <c r="E602" s="501" t="str">
        <f>IF(OR(C602="",D602=""),"",IF(ISERROR(VLOOKUP(D602,'[1]Cap Financiera y Organizacional'!$B$13:$X$62743,3,0)),"",VLOOKUP(D602,'[1]Cap Financiera y Organizacional'!$B$13:$X$62743,3,0)))</f>
        <v/>
      </c>
      <c r="F602" s="501" t="str">
        <f>IF(OR(C602="",D602=""),"",IF(ISERROR(VLOOKUP(D602,'[1]Cap Financiera y Organizacional'!$B$13:$X$62743,5,0)),"",VLOOKUP(D602,'[1]Cap Financiera y Organizacional'!$B$13:$X$62743,5,0)))</f>
        <v/>
      </c>
      <c r="G602" s="524" t="str">
        <f t="shared" si="52"/>
        <v/>
      </c>
      <c r="H602" s="502" t="str">
        <f>IF(OR(D602="",E602="",F602=""),"",IF(AND(G602&gt;0,G602&lt;=CapFinanciera1),[1]Puntajes!$D$12,IF(AND(G602&gt;CapFinanciera1,G602&lt;=CapFinanciera2),[1]Puntajes!$D$13,IF(AND(G602&gt;CapFinanciera2,G602&lt;=CapFinanciera3),[1]Puntajes!$D$14,IF(AND(G602&gt;CapFinanciera3,G602&lt;=CapFinanciera4),[1]Puntajes!$D$15,IF(G602&gt;CapFinanciera4,[1]Puntajes!$D$16,0))))))</f>
        <v/>
      </c>
    </row>
    <row r="603" spans="3:8" ht="13.8">
      <c r="C603" s="562"/>
      <c r="D603" s="484" t="str">
        <f>IF(ISERROR(VLOOKUP(C603,'[1]Cap Financiera y Organizacional'!$A$12:$X$62743,2,0)),"",VLOOKUP(C603,'[1]Cap Financiera y Organizacional'!$A$12:$X$3603,2,0))</f>
        <v/>
      </c>
      <c r="E603" s="563"/>
      <c r="F603" s="497"/>
      <c r="G603" s="520"/>
      <c r="H603" s="498"/>
    </row>
    <row r="604" spans="3:8" ht="13.8">
      <c r="C604" s="558"/>
      <c r="D604" s="514" t="str">
        <f>IF(ISERROR(VLOOKUP(C604,'[1]Cap Financiera y Organizacional'!$A$12:$X$62743,2,0)),"",VLOOKUP(C604,'[1]Cap Financiera y Organizacional'!$A$12:$X$3603,2,0))</f>
        <v/>
      </c>
      <c r="E604" s="559" t="str">
        <f>IF(OR(C604="",D604=""),"",IF(ISERROR(VLOOKUP(D604,'[1]Cap Financiera y Organizacional'!$B$13:$X$62743,3,0)),"",VLOOKUP(D604,'[1]Cap Financiera y Organizacional'!$B$13:$X$62743,3,0)))</f>
        <v/>
      </c>
      <c r="F604" s="497" t="str">
        <f>IF(OR(C604="",D604=""),"",IF(ISERROR(VLOOKUP(D604,'[1]Cap Financiera y Organizacional'!$B$13:$X$62743,5,0)),"",VLOOKUP(D604,'[1]Cap Financiera y Organizacional'!$B$13:$X$62743,5,0)))</f>
        <v/>
      </c>
      <c r="G604" s="520" t="str">
        <f t="shared" ref="G604:G613" si="53">IF(OR(D604="",E604="",F604=""),"",IF(OR(E604=0,F604=0),0,E604/F604))</f>
        <v/>
      </c>
      <c r="H604" s="498" t="str">
        <f>IF(OR(D604="",E604="",F604=""),"",IF(AND(G604&gt;0,G604&lt;=CapFinanciera1),[1]Puntajes!$D$12,IF(AND(G604&gt;CapFinanciera1,G604&lt;=CapFinanciera2),[1]Puntajes!$D$13,IF(AND(G604&gt;CapFinanciera2,G604&lt;=CapFinanciera3),[1]Puntajes!$D$14,IF(AND(G604&gt;CapFinanciera3,G604&lt;=CapFinanciera4),[1]Puntajes!$D$15,IF(G604&gt;CapFinanciera4,[1]Puntajes!$D$16,0))))))</f>
        <v/>
      </c>
    </row>
    <row r="605" spans="3:8" ht="13.8">
      <c r="C605" s="558"/>
      <c r="D605" s="514" t="str">
        <f>IF(ISERROR(VLOOKUP(C605,'[1]Cap Financiera y Organizacional'!$A$12:$X$62743,2,0)),"",VLOOKUP(C605,'[1]Cap Financiera y Organizacional'!$A$12:$X$3603,2,0))</f>
        <v/>
      </c>
      <c r="E605" s="559" t="str">
        <f>IF(OR(C605="",D605=""),"",IF(ISERROR(VLOOKUP(D605,'[1]Cap Financiera y Organizacional'!$B$13:$X$62743,3,0)),"",VLOOKUP(D605,'[1]Cap Financiera y Organizacional'!$B$13:$X$62743,3,0)))</f>
        <v/>
      </c>
      <c r="F605" s="497" t="str">
        <f>IF(OR(C605="",D605=""),"",IF(ISERROR(VLOOKUP(D605,'[1]Cap Financiera y Organizacional'!$B$13:$X$62743,5,0)),"",VLOOKUP(D605,'[1]Cap Financiera y Organizacional'!$B$13:$X$62743,5,0)))</f>
        <v/>
      </c>
      <c r="G605" s="520" t="str">
        <f t="shared" si="53"/>
        <v/>
      </c>
      <c r="H605" s="498" t="str">
        <f>IF(OR(D605="",E605="",F605=""),"",IF(AND(G605&gt;0,G605&lt;=CapFinanciera1),[1]Puntajes!$D$12,IF(AND(G605&gt;CapFinanciera1,G605&lt;=CapFinanciera2),[1]Puntajes!$D$13,IF(AND(G605&gt;CapFinanciera2,G605&lt;=CapFinanciera3),[1]Puntajes!$D$14,IF(AND(G605&gt;CapFinanciera3,G605&lt;=CapFinanciera4),[1]Puntajes!$D$15,IF(G605&gt;CapFinanciera4,[1]Puntajes!$D$16,0))))))</f>
        <v/>
      </c>
    </row>
    <row r="606" spans="3:8" ht="13.8">
      <c r="C606" s="558"/>
      <c r="D606" s="514" t="str">
        <f>IF(ISERROR(VLOOKUP(C606,'[1]Cap Financiera y Organizacional'!$A$12:$X$62743,2,0)),"",VLOOKUP(C606,'[1]Cap Financiera y Organizacional'!$A$12:$X$3603,2,0))</f>
        <v/>
      </c>
      <c r="E606" s="559" t="str">
        <f>IF(OR(C606="",D606=""),"",IF(ISERROR(VLOOKUP(D606,'[1]Cap Financiera y Organizacional'!$B$13:$X$62743,3,0)),"",VLOOKUP(D606,'[1]Cap Financiera y Organizacional'!$B$13:$X$62743,3,0)))</f>
        <v/>
      </c>
      <c r="F606" s="497" t="str">
        <f>IF(OR(C606="",D606=""),"",IF(ISERROR(VLOOKUP(D606,'[1]Cap Financiera y Organizacional'!$B$13:$X$62743,5,0)),"",VLOOKUP(D606,'[1]Cap Financiera y Organizacional'!$B$13:$X$62743,5,0)))</f>
        <v/>
      </c>
      <c r="G606" s="520" t="str">
        <f t="shared" si="53"/>
        <v/>
      </c>
      <c r="H606" s="498" t="str">
        <f>IF(OR(D606="",E606="",F606=""),"",IF(AND(G606&gt;0,G606&lt;=CapFinanciera1),[1]Puntajes!$D$12,IF(AND(G606&gt;CapFinanciera1,G606&lt;=CapFinanciera2),[1]Puntajes!$D$13,IF(AND(G606&gt;CapFinanciera2,G606&lt;=CapFinanciera3),[1]Puntajes!$D$14,IF(AND(G606&gt;CapFinanciera3,G606&lt;=CapFinanciera4),[1]Puntajes!$D$15,IF(G606&gt;CapFinanciera4,[1]Puntajes!$D$16,0))))))</f>
        <v/>
      </c>
    </row>
    <row r="607" spans="3:8" ht="13.8">
      <c r="C607" s="558"/>
      <c r="D607" s="514" t="str">
        <f>IF(ISERROR(VLOOKUP(C607,'[1]Cap Financiera y Organizacional'!$A$12:$X$62743,2,0)),"",VLOOKUP(C607,'[1]Cap Financiera y Organizacional'!$A$12:$X$3603,2,0))</f>
        <v/>
      </c>
      <c r="E607" s="497" t="str">
        <f>IF(OR(C607="",D607=""),"",IF(ISERROR(VLOOKUP(D607,'[1]Cap Financiera y Organizacional'!$B$13:$X$62743,3,0)),"",VLOOKUP(D607,'[1]Cap Financiera y Organizacional'!$B$13:$X$62743,3,0)))</f>
        <v/>
      </c>
      <c r="F607" s="497" t="str">
        <f>IF(OR(C607="",D607=""),"",IF(ISERROR(VLOOKUP(D607,'[1]Cap Financiera y Organizacional'!$B$13:$X$62743,5,0)),"",VLOOKUP(D607,'[1]Cap Financiera y Organizacional'!$B$13:$X$62743,5,0)))</f>
        <v/>
      </c>
      <c r="G607" s="520" t="str">
        <f t="shared" si="53"/>
        <v/>
      </c>
      <c r="H607" s="498" t="str">
        <f>IF(OR(D607="",E607="",F607=""),"",IF(AND(G607&gt;0,G607&lt;=CapFinanciera1),[1]Puntajes!$D$12,IF(AND(G607&gt;CapFinanciera1,G607&lt;=CapFinanciera2),[1]Puntajes!$D$13,IF(AND(G607&gt;CapFinanciera2,G607&lt;=CapFinanciera3),[1]Puntajes!$D$14,IF(AND(G607&gt;CapFinanciera3,G607&lt;=CapFinanciera4),[1]Puntajes!$D$15,IF(G607&gt;CapFinanciera4,[1]Puntajes!$D$16,0))))))</f>
        <v/>
      </c>
    </row>
    <row r="608" spans="3:8" ht="13.8">
      <c r="C608" s="558"/>
      <c r="D608" s="514" t="str">
        <f>IF(ISERROR(VLOOKUP(C608,'[1]Cap Financiera y Organizacional'!$A$12:$X$62743,2,0)),"",VLOOKUP(C608,'[1]Cap Financiera y Organizacional'!$A$12:$X$3603,2,0))</f>
        <v/>
      </c>
      <c r="E608" s="497" t="str">
        <f>IF(OR(C608="",D608=""),"",IF(ISERROR(VLOOKUP(D608,'[1]Cap Financiera y Organizacional'!$B$13:$X$62743,3,0)),"",VLOOKUP(D608,'[1]Cap Financiera y Organizacional'!$B$13:$X$62743,3,0)))</f>
        <v/>
      </c>
      <c r="F608" s="497" t="str">
        <f>IF(OR(C608="",D608=""),"",IF(ISERROR(VLOOKUP(D608,'[1]Cap Financiera y Organizacional'!$B$13:$X$62743,5,0)),"",VLOOKUP(D608,'[1]Cap Financiera y Organizacional'!$B$13:$X$62743,5,0)))</f>
        <v/>
      </c>
      <c r="G608" s="520" t="str">
        <f t="shared" si="53"/>
        <v/>
      </c>
      <c r="H608" s="498" t="str">
        <f>IF(OR(D608="",E608="",F608=""),"",IF(AND(G608&gt;0,G608&lt;=CapFinanciera1),[1]Puntajes!$D$12,IF(AND(G608&gt;CapFinanciera1,G608&lt;=CapFinanciera2),[1]Puntajes!$D$13,IF(AND(G608&gt;CapFinanciera2,G608&lt;=CapFinanciera3),[1]Puntajes!$D$14,IF(AND(G608&gt;CapFinanciera3,G608&lt;=CapFinanciera4),[1]Puntajes!$D$15,IF(G608&gt;CapFinanciera4,[1]Puntajes!$D$16,0))))))</f>
        <v/>
      </c>
    </row>
    <row r="609" spans="3:8" ht="13.8">
      <c r="C609" s="558"/>
      <c r="D609" s="514" t="str">
        <f>IF(ISERROR(VLOOKUP(C609,'[1]Cap Financiera y Organizacional'!$A$12:$X$62743,2,0)),"",VLOOKUP(C609,'[1]Cap Financiera y Organizacional'!$A$12:$X$3603,2,0))</f>
        <v/>
      </c>
      <c r="E609" s="497" t="str">
        <f>IF(OR(C609="",D609=""),"",IF(ISERROR(VLOOKUP(D609,'[1]Cap Financiera y Organizacional'!$B$13:$X$62743,3,0)),"",VLOOKUP(D609,'[1]Cap Financiera y Organizacional'!$B$13:$X$62743,3,0)))</f>
        <v/>
      </c>
      <c r="F609" s="497" t="str">
        <f>IF(OR(C609="",D609=""),"",IF(ISERROR(VLOOKUP(D609,'[1]Cap Financiera y Organizacional'!$B$13:$X$62743,5,0)),"",VLOOKUP(D609,'[1]Cap Financiera y Organizacional'!$B$13:$X$62743,5,0)))</f>
        <v/>
      </c>
      <c r="G609" s="520" t="str">
        <f t="shared" si="53"/>
        <v/>
      </c>
      <c r="H609" s="498" t="str">
        <f>IF(OR(D609="",E609="",F609=""),"",IF(AND(G609&gt;0,G609&lt;=CapFinanciera1),[1]Puntajes!$D$12,IF(AND(G609&gt;CapFinanciera1,G609&lt;=CapFinanciera2),[1]Puntajes!$D$13,IF(AND(G609&gt;CapFinanciera2,G609&lt;=CapFinanciera3),[1]Puntajes!$D$14,IF(AND(G609&gt;CapFinanciera3,G609&lt;=CapFinanciera4),[1]Puntajes!$D$15,IF(G609&gt;CapFinanciera4,[1]Puntajes!$D$16,0))))))</f>
        <v/>
      </c>
    </row>
    <row r="610" spans="3:8" ht="13.8">
      <c r="C610" s="558"/>
      <c r="D610" s="514" t="str">
        <f>IF(ISERROR(VLOOKUP(C610,'[1]Cap Financiera y Organizacional'!$A$12:$X$62743,2,0)),"",VLOOKUP(C610,'[1]Cap Financiera y Organizacional'!$A$12:$X$3603,2,0))</f>
        <v/>
      </c>
      <c r="E610" s="497" t="str">
        <f>IF(OR(C610="",D610=""),"",IF(ISERROR(VLOOKUP(D610,'[1]Cap Financiera y Organizacional'!$B$13:$X$62743,3,0)),"",VLOOKUP(D610,'[1]Cap Financiera y Organizacional'!$B$13:$X$62743,3,0)))</f>
        <v/>
      </c>
      <c r="F610" s="497" t="str">
        <f>IF(OR(C610="",D610=""),"",IF(ISERROR(VLOOKUP(D610,'[1]Cap Financiera y Organizacional'!$B$13:$X$62743,5,0)),"",VLOOKUP(D610,'[1]Cap Financiera y Organizacional'!$B$13:$X$62743,5,0)))</f>
        <v/>
      </c>
      <c r="G610" s="520" t="str">
        <f t="shared" si="53"/>
        <v/>
      </c>
      <c r="H610" s="498" t="str">
        <f>IF(OR(D610="",E610="",F610=""),"",IF(AND(G610&gt;0,G610&lt;=CapFinanciera1),[1]Puntajes!$D$12,IF(AND(G610&gt;CapFinanciera1,G610&lt;=CapFinanciera2),[1]Puntajes!$D$13,IF(AND(G610&gt;CapFinanciera2,G610&lt;=CapFinanciera3),[1]Puntajes!$D$14,IF(AND(G610&gt;CapFinanciera3,G610&lt;=CapFinanciera4),[1]Puntajes!$D$15,IF(G610&gt;CapFinanciera4,[1]Puntajes!$D$16,0))))))</f>
        <v/>
      </c>
    </row>
    <row r="611" spans="3:8" ht="13.8">
      <c r="C611" s="558"/>
      <c r="D611" s="514" t="str">
        <f>IF(ISERROR(VLOOKUP(C611,'[1]Cap Financiera y Organizacional'!$A$12:$X$62743,2,0)),"",VLOOKUP(C611,'[1]Cap Financiera y Organizacional'!$A$12:$X$3603,2,0))</f>
        <v/>
      </c>
      <c r="E611" s="497" t="str">
        <f>IF(OR(C611="",D611=""),"",IF(ISERROR(VLOOKUP(D611,'[1]Cap Financiera y Organizacional'!$B$13:$X$62743,3,0)),"",VLOOKUP(D611,'[1]Cap Financiera y Organizacional'!$B$13:$X$62743,3,0)))</f>
        <v/>
      </c>
      <c r="F611" s="497" t="str">
        <f>IF(OR(C611="",D611=""),"",IF(ISERROR(VLOOKUP(D611,'[1]Cap Financiera y Organizacional'!$B$13:$X$62743,5,0)),"",VLOOKUP(D611,'[1]Cap Financiera y Organizacional'!$B$13:$X$62743,5,0)))</f>
        <v/>
      </c>
      <c r="G611" s="520" t="str">
        <f t="shared" si="53"/>
        <v/>
      </c>
      <c r="H611" s="498" t="str">
        <f>IF(OR(D611="",E611="",F611=""),"",IF(AND(G611&gt;0,G611&lt;=CapFinanciera1),[1]Puntajes!$D$12,IF(AND(G611&gt;CapFinanciera1,G611&lt;=CapFinanciera2),[1]Puntajes!$D$13,IF(AND(G611&gt;CapFinanciera2,G611&lt;=CapFinanciera3),[1]Puntajes!$D$14,IF(AND(G611&gt;CapFinanciera3,G611&lt;=CapFinanciera4),[1]Puntajes!$D$15,IF(G611&gt;CapFinanciera4,[1]Puntajes!$D$16,0))))))</f>
        <v/>
      </c>
    </row>
    <row r="612" spans="3:8" ht="13.8">
      <c r="C612" s="558"/>
      <c r="D612" s="514" t="str">
        <f>IF(ISERROR(VLOOKUP(C612,'[1]Cap Financiera y Organizacional'!$A$12:$X$62743,2,0)),"",VLOOKUP(C612,'[1]Cap Financiera y Organizacional'!$A$12:$X$3603,2,0))</f>
        <v/>
      </c>
      <c r="E612" s="497" t="str">
        <f>IF(OR(C612="",D612=""),"",IF(ISERROR(VLOOKUP(D612,'[1]Cap Financiera y Organizacional'!$B$13:$X$62743,3,0)),"",VLOOKUP(D612,'[1]Cap Financiera y Organizacional'!$B$13:$X$62743,3,0)))</f>
        <v/>
      </c>
      <c r="F612" s="497" t="str">
        <f>IF(OR(C612="",D612=""),"",IF(ISERROR(VLOOKUP(D612,'[1]Cap Financiera y Organizacional'!$B$13:$X$62743,5,0)),"",VLOOKUP(D612,'[1]Cap Financiera y Organizacional'!$B$13:$X$62743,5,0)))</f>
        <v/>
      </c>
      <c r="G612" s="520" t="str">
        <f t="shared" si="53"/>
        <v/>
      </c>
      <c r="H612" s="498" t="str">
        <f>IF(OR(D612="",E612="",F612=""),"",IF(AND(G612&gt;0,G612&lt;=CapFinanciera1),[1]Puntajes!$D$12,IF(AND(G612&gt;CapFinanciera1,G612&lt;=CapFinanciera2),[1]Puntajes!$D$13,IF(AND(G612&gt;CapFinanciera2,G612&lt;=CapFinanciera3),[1]Puntajes!$D$14,IF(AND(G612&gt;CapFinanciera3,G612&lt;=CapFinanciera4),[1]Puntajes!$D$15,IF(G612&gt;CapFinanciera4,[1]Puntajes!$D$16,0))))))</f>
        <v/>
      </c>
    </row>
    <row r="613" spans="3:8" ht="14.4" thickBot="1">
      <c r="C613" s="560"/>
      <c r="D613" s="561" t="str">
        <f>IF(ISERROR(VLOOKUP(C613,'[1]Cap Financiera y Organizacional'!$A$12:$X$62743,2,0)),"",VLOOKUP(C613,'[1]Cap Financiera y Organizacional'!$A$12:$X$3603,2,0))</f>
        <v/>
      </c>
      <c r="E613" s="501" t="str">
        <f>IF(OR(C613="",D613=""),"",IF(ISERROR(VLOOKUP(D613,'[1]Cap Financiera y Organizacional'!$B$13:$X$62743,3,0)),"",VLOOKUP(D613,'[1]Cap Financiera y Organizacional'!$B$13:$X$62743,3,0)))</f>
        <v/>
      </c>
      <c r="F613" s="501" t="str">
        <f>IF(OR(C613="",D613=""),"",IF(ISERROR(VLOOKUP(D613,'[1]Cap Financiera y Organizacional'!$B$13:$X$62743,5,0)),"",VLOOKUP(D613,'[1]Cap Financiera y Organizacional'!$B$13:$X$62743,5,0)))</f>
        <v/>
      </c>
      <c r="G613" s="524" t="str">
        <f t="shared" si="53"/>
        <v/>
      </c>
      <c r="H613" s="502" t="str">
        <f>IF(OR(D613="",E613="",F613=""),"",IF(AND(G613&gt;0,G613&lt;=CapFinanciera1),[1]Puntajes!$D$12,IF(AND(G613&gt;CapFinanciera1,G613&lt;=CapFinanciera2),[1]Puntajes!$D$13,IF(AND(G613&gt;CapFinanciera2,G613&lt;=CapFinanciera3),[1]Puntajes!$D$14,IF(AND(G613&gt;CapFinanciera3,G613&lt;=CapFinanciera4),[1]Puntajes!$D$15,IF(G613&gt;CapFinanciera4,[1]Puntajes!$D$16,0))))))</f>
        <v/>
      </c>
    </row>
    <row r="614" spans="3:8" ht="13.8">
      <c r="C614" s="562"/>
      <c r="D614" s="484" t="str">
        <f>IF(ISERROR(VLOOKUP(C614,'[1]Cap Financiera y Organizacional'!$A$12:$X$62743,2,0)),"",VLOOKUP(C614,'[1]Cap Financiera y Organizacional'!$A$12:$X$3603,2,0))</f>
        <v/>
      </c>
      <c r="E614" s="563"/>
      <c r="F614" s="497"/>
      <c r="G614" s="520"/>
      <c r="H614" s="498"/>
    </row>
    <row r="615" spans="3:8" ht="13.8">
      <c r="C615" s="558"/>
      <c r="D615" s="514" t="str">
        <f>IF(ISERROR(VLOOKUP(C615,'[1]Cap Financiera y Organizacional'!$A$12:$X$62743,2,0)),"",VLOOKUP(C615,'[1]Cap Financiera y Organizacional'!$A$12:$X$3603,2,0))</f>
        <v/>
      </c>
      <c r="E615" s="559" t="str">
        <f>IF(OR(C615="",D615=""),"",IF(ISERROR(VLOOKUP(D615,'[1]Cap Financiera y Organizacional'!$B$13:$X$62743,3,0)),"",VLOOKUP(D615,'[1]Cap Financiera y Organizacional'!$B$13:$X$62743,3,0)))</f>
        <v/>
      </c>
      <c r="F615" s="497" t="str">
        <f>IF(OR(C615="",D615=""),"",IF(ISERROR(VLOOKUP(D615,'[1]Cap Financiera y Organizacional'!$B$13:$X$62743,5,0)),"",VLOOKUP(D615,'[1]Cap Financiera y Organizacional'!$B$13:$X$62743,5,0)))</f>
        <v/>
      </c>
      <c r="G615" s="520" t="str">
        <f t="shared" ref="G615:G624" si="54">IF(OR(D615="",E615="",F615=""),"",IF(OR(E615=0,F615=0),0,E615/F615))</f>
        <v/>
      </c>
      <c r="H615" s="498" t="str">
        <f>IF(OR(D615="",E615="",F615=""),"",IF(AND(G615&gt;0,G615&lt;=CapFinanciera1),[1]Puntajes!$D$12,IF(AND(G615&gt;CapFinanciera1,G615&lt;=CapFinanciera2),[1]Puntajes!$D$13,IF(AND(G615&gt;CapFinanciera2,G615&lt;=CapFinanciera3),[1]Puntajes!$D$14,IF(AND(G615&gt;CapFinanciera3,G615&lt;=CapFinanciera4),[1]Puntajes!$D$15,IF(G615&gt;CapFinanciera4,[1]Puntajes!$D$16,0))))))</f>
        <v/>
      </c>
    </row>
    <row r="616" spans="3:8" ht="13.8">
      <c r="C616" s="558"/>
      <c r="D616" s="514" t="str">
        <f>IF(ISERROR(VLOOKUP(C616,'[1]Cap Financiera y Organizacional'!$A$12:$X$62743,2,0)),"",VLOOKUP(C616,'[1]Cap Financiera y Organizacional'!$A$12:$X$3603,2,0))</f>
        <v/>
      </c>
      <c r="E616" s="559" t="str">
        <f>IF(OR(C616="",D616=""),"",IF(ISERROR(VLOOKUP(D616,'[1]Cap Financiera y Organizacional'!$B$13:$X$62743,3,0)),"",VLOOKUP(D616,'[1]Cap Financiera y Organizacional'!$B$13:$X$62743,3,0)))</f>
        <v/>
      </c>
      <c r="F616" s="497" t="str">
        <f>IF(OR(C616="",D616=""),"",IF(ISERROR(VLOOKUP(D616,'[1]Cap Financiera y Organizacional'!$B$13:$X$62743,5,0)),"",VLOOKUP(D616,'[1]Cap Financiera y Organizacional'!$B$13:$X$62743,5,0)))</f>
        <v/>
      </c>
      <c r="G616" s="520" t="str">
        <f t="shared" si="54"/>
        <v/>
      </c>
      <c r="H616" s="498" t="str">
        <f>IF(OR(D616="",E616="",F616=""),"",IF(AND(G616&gt;0,G616&lt;=CapFinanciera1),[1]Puntajes!$D$12,IF(AND(G616&gt;CapFinanciera1,G616&lt;=CapFinanciera2),[1]Puntajes!$D$13,IF(AND(G616&gt;CapFinanciera2,G616&lt;=CapFinanciera3),[1]Puntajes!$D$14,IF(AND(G616&gt;CapFinanciera3,G616&lt;=CapFinanciera4),[1]Puntajes!$D$15,IF(G616&gt;CapFinanciera4,[1]Puntajes!$D$16,0))))))</f>
        <v/>
      </c>
    </row>
    <row r="617" spans="3:8" ht="13.8">
      <c r="C617" s="558"/>
      <c r="D617" s="514" t="str">
        <f>IF(ISERROR(VLOOKUP(C617,'[1]Cap Financiera y Organizacional'!$A$12:$X$62743,2,0)),"",VLOOKUP(C617,'[1]Cap Financiera y Organizacional'!$A$12:$X$3603,2,0))</f>
        <v/>
      </c>
      <c r="E617" s="559" t="str">
        <f>IF(OR(C617="",D617=""),"",IF(ISERROR(VLOOKUP(D617,'[1]Cap Financiera y Organizacional'!$B$13:$X$62743,3,0)),"",VLOOKUP(D617,'[1]Cap Financiera y Organizacional'!$B$13:$X$62743,3,0)))</f>
        <v/>
      </c>
      <c r="F617" s="497" t="str">
        <f>IF(OR(C617="",D617=""),"",IF(ISERROR(VLOOKUP(D617,'[1]Cap Financiera y Organizacional'!$B$13:$X$62743,5,0)),"",VLOOKUP(D617,'[1]Cap Financiera y Organizacional'!$B$13:$X$62743,5,0)))</f>
        <v/>
      </c>
      <c r="G617" s="520" t="str">
        <f t="shared" si="54"/>
        <v/>
      </c>
      <c r="H617" s="498" t="str">
        <f>IF(OR(D617="",E617="",F617=""),"",IF(AND(G617&gt;0,G617&lt;=CapFinanciera1),[1]Puntajes!$D$12,IF(AND(G617&gt;CapFinanciera1,G617&lt;=CapFinanciera2),[1]Puntajes!$D$13,IF(AND(G617&gt;CapFinanciera2,G617&lt;=CapFinanciera3),[1]Puntajes!$D$14,IF(AND(G617&gt;CapFinanciera3,G617&lt;=CapFinanciera4),[1]Puntajes!$D$15,IF(G617&gt;CapFinanciera4,[1]Puntajes!$D$16,0))))))</f>
        <v/>
      </c>
    </row>
    <row r="618" spans="3:8" ht="13.8">
      <c r="C618" s="558"/>
      <c r="D618" s="514" t="str">
        <f>IF(ISERROR(VLOOKUP(C618,'[1]Cap Financiera y Organizacional'!$A$12:$X$62743,2,0)),"",VLOOKUP(C618,'[1]Cap Financiera y Organizacional'!$A$12:$X$3603,2,0))</f>
        <v/>
      </c>
      <c r="E618" s="497" t="str">
        <f>IF(OR(C618="",D618=""),"",IF(ISERROR(VLOOKUP(D618,'[1]Cap Financiera y Organizacional'!$B$13:$X$62743,3,0)),"",VLOOKUP(D618,'[1]Cap Financiera y Organizacional'!$B$13:$X$62743,3,0)))</f>
        <v/>
      </c>
      <c r="F618" s="497" t="str">
        <f>IF(OR(C618="",D618=""),"",IF(ISERROR(VLOOKUP(D618,'[1]Cap Financiera y Organizacional'!$B$13:$X$62743,5,0)),"",VLOOKUP(D618,'[1]Cap Financiera y Organizacional'!$B$13:$X$62743,5,0)))</f>
        <v/>
      </c>
      <c r="G618" s="520" t="str">
        <f t="shared" si="54"/>
        <v/>
      </c>
      <c r="H618" s="498" t="str">
        <f>IF(OR(D618="",E618="",F618=""),"",IF(AND(G618&gt;0,G618&lt;=CapFinanciera1),[1]Puntajes!$D$12,IF(AND(G618&gt;CapFinanciera1,G618&lt;=CapFinanciera2),[1]Puntajes!$D$13,IF(AND(G618&gt;CapFinanciera2,G618&lt;=CapFinanciera3),[1]Puntajes!$D$14,IF(AND(G618&gt;CapFinanciera3,G618&lt;=CapFinanciera4),[1]Puntajes!$D$15,IF(G618&gt;CapFinanciera4,[1]Puntajes!$D$16,0))))))</f>
        <v/>
      </c>
    </row>
    <row r="619" spans="3:8" ht="13.8">
      <c r="C619" s="558"/>
      <c r="D619" s="514" t="str">
        <f>IF(ISERROR(VLOOKUP(C619,'[1]Cap Financiera y Organizacional'!$A$12:$X$62743,2,0)),"",VLOOKUP(C619,'[1]Cap Financiera y Organizacional'!$A$12:$X$3603,2,0))</f>
        <v/>
      </c>
      <c r="E619" s="497" t="str">
        <f>IF(OR(C619="",D619=""),"",IF(ISERROR(VLOOKUP(D619,'[1]Cap Financiera y Organizacional'!$B$13:$X$62743,3,0)),"",VLOOKUP(D619,'[1]Cap Financiera y Organizacional'!$B$13:$X$62743,3,0)))</f>
        <v/>
      </c>
      <c r="F619" s="497" t="str">
        <f>IF(OR(C619="",D619=""),"",IF(ISERROR(VLOOKUP(D619,'[1]Cap Financiera y Organizacional'!$B$13:$X$62743,5,0)),"",VLOOKUP(D619,'[1]Cap Financiera y Organizacional'!$B$13:$X$62743,5,0)))</f>
        <v/>
      </c>
      <c r="G619" s="520" t="str">
        <f t="shared" si="54"/>
        <v/>
      </c>
      <c r="H619" s="498" t="str">
        <f>IF(OR(D619="",E619="",F619=""),"",IF(AND(G619&gt;0,G619&lt;=CapFinanciera1),[1]Puntajes!$D$12,IF(AND(G619&gt;CapFinanciera1,G619&lt;=CapFinanciera2),[1]Puntajes!$D$13,IF(AND(G619&gt;CapFinanciera2,G619&lt;=CapFinanciera3),[1]Puntajes!$D$14,IF(AND(G619&gt;CapFinanciera3,G619&lt;=CapFinanciera4),[1]Puntajes!$D$15,IF(G619&gt;CapFinanciera4,[1]Puntajes!$D$16,0))))))</f>
        <v/>
      </c>
    </row>
    <row r="620" spans="3:8" ht="13.8">
      <c r="C620" s="558"/>
      <c r="D620" s="514" t="str">
        <f>IF(ISERROR(VLOOKUP(C620,'[1]Cap Financiera y Organizacional'!$A$12:$X$62743,2,0)),"",VLOOKUP(C620,'[1]Cap Financiera y Organizacional'!$A$12:$X$3603,2,0))</f>
        <v/>
      </c>
      <c r="E620" s="497" t="str">
        <f>IF(OR(C620="",D620=""),"",IF(ISERROR(VLOOKUP(D620,'[1]Cap Financiera y Organizacional'!$B$13:$X$62743,3,0)),"",VLOOKUP(D620,'[1]Cap Financiera y Organizacional'!$B$13:$X$62743,3,0)))</f>
        <v/>
      </c>
      <c r="F620" s="497" t="str">
        <f>IF(OR(C620="",D620=""),"",IF(ISERROR(VLOOKUP(D620,'[1]Cap Financiera y Organizacional'!$B$13:$X$62743,5,0)),"",VLOOKUP(D620,'[1]Cap Financiera y Organizacional'!$B$13:$X$62743,5,0)))</f>
        <v/>
      </c>
      <c r="G620" s="520" t="str">
        <f t="shared" si="54"/>
        <v/>
      </c>
      <c r="H620" s="498" t="str">
        <f>IF(OR(D620="",E620="",F620=""),"",IF(AND(G620&gt;0,G620&lt;=CapFinanciera1),[1]Puntajes!$D$12,IF(AND(G620&gt;CapFinanciera1,G620&lt;=CapFinanciera2),[1]Puntajes!$D$13,IF(AND(G620&gt;CapFinanciera2,G620&lt;=CapFinanciera3),[1]Puntajes!$D$14,IF(AND(G620&gt;CapFinanciera3,G620&lt;=CapFinanciera4),[1]Puntajes!$D$15,IF(G620&gt;CapFinanciera4,[1]Puntajes!$D$16,0))))))</f>
        <v/>
      </c>
    </row>
    <row r="621" spans="3:8" ht="13.8">
      <c r="C621" s="558"/>
      <c r="D621" s="514" t="str">
        <f>IF(ISERROR(VLOOKUP(C621,'[1]Cap Financiera y Organizacional'!$A$12:$X$62743,2,0)),"",VLOOKUP(C621,'[1]Cap Financiera y Organizacional'!$A$12:$X$3603,2,0))</f>
        <v/>
      </c>
      <c r="E621" s="497" t="str">
        <f>IF(OR(C621="",D621=""),"",IF(ISERROR(VLOOKUP(D621,'[1]Cap Financiera y Organizacional'!$B$13:$X$62743,3,0)),"",VLOOKUP(D621,'[1]Cap Financiera y Organizacional'!$B$13:$X$62743,3,0)))</f>
        <v/>
      </c>
      <c r="F621" s="497" t="str">
        <f>IF(OR(C621="",D621=""),"",IF(ISERROR(VLOOKUP(D621,'[1]Cap Financiera y Organizacional'!$B$13:$X$62743,5,0)),"",VLOOKUP(D621,'[1]Cap Financiera y Organizacional'!$B$13:$X$62743,5,0)))</f>
        <v/>
      </c>
      <c r="G621" s="520" t="str">
        <f t="shared" si="54"/>
        <v/>
      </c>
      <c r="H621" s="498" t="str">
        <f>IF(OR(D621="",E621="",F621=""),"",IF(AND(G621&gt;0,G621&lt;=CapFinanciera1),[1]Puntajes!$D$12,IF(AND(G621&gt;CapFinanciera1,G621&lt;=CapFinanciera2),[1]Puntajes!$D$13,IF(AND(G621&gt;CapFinanciera2,G621&lt;=CapFinanciera3),[1]Puntajes!$D$14,IF(AND(G621&gt;CapFinanciera3,G621&lt;=CapFinanciera4),[1]Puntajes!$D$15,IF(G621&gt;CapFinanciera4,[1]Puntajes!$D$16,0))))))</f>
        <v/>
      </c>
    </row>
    <row r="622" spans="3:8" ht="13.8">
      <c r="C622" s="558"/>
      <c r="D622" s="514" t="str">
        <f>IF(ISERROR(VLOOKUP(C622,'[1]Cap Financiera y Organizacional'!$A$12:$X$62743,2,0)),"",VLOOKUP(C622,'[1]Cap Financiera y Organizacional'!$A$12:$X$3603,2,0))</f>
        <v/>
      </c>
      <c r="E622" s="497" t="str">
        <f>IF(OR(C622="",D622=""),"",IF(ISERROR(VLOOKUP(D622,'[1]Cap Financiera y Organizacional'!$B$13:$X$62743,3,0)),"",VLOOKUP(D622,'[1]Cap Financiera y Organizacional'!$B$13:$X$62743,3,0)))</f>
        <v/>
      </c>
      <c r="F622" s="497" t="str">
        <f>IF(OR(C622="",D622=""),"",IF(ISERROR(VLOOKUP(D622,'[1]Cap Financiera y Organizacional'!$B$13:$X$62743,5,0)),"",VLOOKUP(D622,'[1]Cap Financiera y Organizacional'!$B$13:$X$62743,5,0)))</f>
        <v/>
      </c>
      <c r="G622" s="520" t="str">
        <f t="shared" si="54"/>
        <v/>
      </c>
      <c r="H622" s="498" t="str">
        <f>IF(OR(D622="",E622="",F622=""),"",IF(AND(G622&gt;0,G622&lt;=CapFinanciera1),[1]Puntajes!$D$12,IF(AND(G622&gt;CapFinanciera1,G622&lt;=CapFinanciera2),[1]Puntajes!$D$13,IF(AND(G622&gt;CapFinanciera2,G622&lt;=CapFinanciera3),[1]Puntajes!$D$14,IF(AND(G622&gt;CapFinanciera3,G622&lt;=CapFinanciera4),[1]Puntajes!$D$15,IF(G622&gt;CapFinanciera4,[1]Puntajes!$D$16,0))))))</f>
        <v/>
      </c>
    </row>
    <row r="623" spans="3:8" ht="13.8">
      <c r="C623" s="558"/>
      <c r="D623" s="514" t="str">
        <f>IF(ISERROR(VLOOKUP(C623,'[1]Cap Financiera y Organizacional'!$A$12:$X$62743,2,0)),"",VLOOKUP(C623,'[1]Cap Financiera y Organizacional'!$A$12:$X$3603,2,0))</f>
        <v/>
      </c>
      <c r="E623" s="497" t="str">
        <f>IF(OR(C623="",D623=""),"",IF(ISERROR(VLOOKUP(D623,'[1]Cap Financiera y Organizacional'!$B$13:$X$62743,3,0)),"",VLOOKUP(D623,'[1]Cap Financiera y Organizacional'!$B$13:$X$62743,3,0)))</f>
        <v/>
      </c>
      <c r="F623" s="497" t="str">
        <f>IF(OR(C623="",D623=""),"",IF(ISERROR(VLOOKUP(D623,'[1]Cap Financiera y Organizacional'!$B$13:$X$62743,5,0)),"",VLOOKUP(D623,'[1]Cap Financiera y Organizacional'!$B$13:$X$62743,5,0)))</f>
        <v/>
      </c>
      <c r="G623" s="520" t="str">
        <f t="shared" si="54"/>
        <v/>
      </c>
      <c r="H623" s="498" t="str">
        <f>IF(OR(D623="",E623="",F623=""),"",IF(AND(G623&gt;0,G623&lt;=CapFinanciera1),[1]Puntajes!$D$12,IF(AND(G623&gt;CapFinanciera1,G623&lt;=CapFinanciera2),[1]Puntajes!$D$13,IF(AND(G623&gt;CapFinanciera2,G623&lt;=CapFinanciera3),[1]Puntajes!$D$14,IF(AND(G623&gt;CapFinanciera3,G623&lt;=CapFinanciera4),[1]Puntajes!$D$15,IF(G623&gt;CapFinanciera4,[1]Puntajes!$D$16,0))))))</f>
        <v/>
      </c>
    </row>
    <row r="624" spans="3:8" ht="14.4" thickBot="1">
      <c r="C624" s="560"/>
      <c r="D624" s="561" t="str">
        <f>IF(ISERROR(VLOOKUP(C624,'[1]Cap Financiera y Organizacional'!$A$12:$X$62743,2,0)),"",VLOOKUP(C624,'[1]Cap Financiera y Organizacional'!$A$12:$X$3603,2,0))</f>
        <v/>
      </c>
      <c r="E624" s="501" t="str">
        <f>IF(OR(C624="",D624=""),"",IF(ISERROR(VLOOKUP(D624,'[1]Cap Financiera y Organizacional'!$B$13:$X$62743,3,0)),"",VLOOKUP(D624,'[1]Cap Financiera y Organizacional'!$B$13:$X$62743,3,0)))</f>
        <v/>
      </c>
      <c r="F624" s="501" t="str">
        <f>IF(OR(C624="",D624=""),"",IF(ISERROR(VLOOKUP(D624,'[1]Cap Financiera y Organizacional'!$B$13:$X$62743,5,0)),"",VLOOKUP(D624,'[1]Cap Financiera y Organizacional'!$B$13:$X$62743,5,0)))</f>
        <v/>
      </c>
      <c r="G624" s="524" t="str">
        <f t="shared" si="54"/>
        <v/>
      </c>
      <c r="H624" s="502" t="str">
        <f>IF(OR(D624="",E624="",F624=""),"",IF(AND(G624&gt;0,G624&lt;=CapFinanciera1),[1]Puntajes!$D$12,IF(AND(G624&gt;CapFinanciera1,G624&lt;=CapFinanciera2),[1]Puntajes!$D$13,IF(AND(G624&gt;CapFinanciera2,G624&lt;=CapFinanciera3),[1]Puntajes!$D$14,IF(AND(G624&gt;CapFinanciera3,G624&lt;=CapFinanciera4),[1]Puntajes!$D$15,IF(G624&gt;CapFinanciera4,[1]Puntajes!$D$16,0))))))</f>
        <v/>
      </c>
    </row>
    <row r="625" spans="3:8" ht="13.8">
      <c r="C625" s="562"/>
      <c r="D625" s="484" t="str">
        <f>IF(ISERROR(VLOOKUP(C625,'[1]Cap Financiera y Organizacional'!$A$12:$X$62743,2,0)),"",VLOOKUP(C625,'[1]Cap Financiera y Organizacional'!$A$12:$X$3603,2,0))</f>
        <v/>
      </c>
      <c r="E625" s="563"/>
      <c r="F625" s="497"/>
      <c r="G625" s="520"/>
      <c r="H625" s="498"/>
    </row>
    <row r="626" spans="3:8" ht="13.8">
      <c r="C626" s="558"/>
      <c r="D626" s="514" t="str">
        <f>IF(ISERROR(VLOOKUP(C626,'[1]Cap Financiera y Organizacional'!$A$12:$X$62743,2,0)),"",VLOOKUP(C626,'[1]Cap Financiera y Organizacional'!$A$12:$X$3603,2,0))</f>
        <v/>
      </c>
      <c r="E626" s="559" t="str">
        <f>IF(OR(C626="",D626=""),"",IF(ISERROR(VLOOKUP(D626,'[1]Cap Financiera y Organizacional'!$B$13:$X$62743,3,0)),"",VLOOKUP(D626,'[1]Cap Financiera y Organizacional'!$B$13:$X$62743,3,0)))</f>
        <v/>
      </c>
      <c r="F626" s="497" t="str">
        <f>IF(OR(C626="",D626=""),"",IF(ISERROR(VLOOKUP(D626,'[1]Cap Financiera y Organizacional'!$B$13:$X$62743,5,0)),"",VLOOKUP(D626,'[1]Cap Financiera y Organizacional'!$B$13:$X$62743,5,0)))</f>
        <v/>
      </c>
      <c r="G626" s="520" t="str">
        <f t="shared" ref="G626:G635" si="55">IF(OR(D626="",E626="",F626=""),"",IF(OR(E626=0,F626=0),0,E626/F626))</f>
        <v/>
      </c>
      <c r="H626" s="498" t="str">
        <f>IF(OR(D626="",E626="",F626=""),"",IF(AND(G626&gt;0,G626&lt;=CapFinanciera1),[1]Puntajes!$D$12,IF(AND(G626&gt;CapFinanciera1,G626&lt;=CapFinanciera2),[1]Puntajes!$D$13,IF(AND(G626&gt;CapFinanciera2,G626&lt;=CapFinanciera3),[1]Puntajes!$D$14,IF(AND(G626&gt;CapFinanciera3,G626&lt;=CapFinanciera4),[1]Puntajes!$D$15,IF(G626&gt;CapFinanciera4,[1]Puntajes!$D$16,0))))))</f>
        <v/>
      </c>
    </row>
    <row r="627" spans="3:8" ht="13.8">
      <c r="C627" s="558"/>
      <c r="D627" s="514" t="str">
        <f>IF(ISERROR(VLOOKUP(C627,'[1]Cap Financiera y Organizacional'!$A$12:$X$62743,2,0)),"",VLOOKUP(C627,'[1]Cap Financiera y Organizacional'!$A$12:$X$3603,2,0))</f>
        <v/>
      </c>
      <c r="E627" s="559" t="str">
        <f>IF(OR(C627="",D627=""),"",IF(ISERROR(VLOOKUP(D627,'[1]Cap Financiera y Organizacional'!$B$13:$X$62743,3,0)),"",VLOOKUP(D627,'[1]Cap Financiera y Organizacional'!$B$13:$X$62743,3,0)))</f>
        <v/>
      </c>
      <c r="F627" s="497" t="str">
        <f>IF(OR(C627="",D627=""),"",IF(ISERROR(VLOOKUP(D627,'[1]Cap Financiera y Organizacional'!$B$13:$X$62743,5,0)),"",VLOOKUP(D627,'[1]Cap Financiera y Organizacional'!$B$13:$X$62743,5,0)))</f>
        <v/>
      </c>
      <c r="G627" s="520" t="str">
        <f t="shared" si="55"/>
        <v/>
      </c>
      <c r="H627" s="498" t="str">
        <f>IF(OR(D627="",E627="",F627=""),"",IF(AND(G627&gt;0,G627&lt;=CapFinanciera1),[1]Puntajes!$D$12,IF(AND(G627&gt;CapFinanciera1,G627&lt;=CapFinanciera2),[1]Puntajes!$D$13,IF(AND(G627&gt;CapFinanciera2,G627&lt;=CapFinanciera3),[1]Puntajes!$D$14,IF(AND(G627&gt;CapFinanciera3,G627&lt;=CapFinanciera4),[1]Puntajes!$D$15,IF(G627&gt;CapFinanciera4,[1]Puntajes!$D$16,0))))))</f>
        <v/>
      </c>
    </row>
    <row r="628" spans="3:8" ht="13.8">
      <c r="C628" s="558"/>
      <c r="D628" s="514" t="str">
        <f>IF(ISERROR(VLOOKUP(C628,'[1]Cap Financiera y Organizacional'!$A$12:$X$62743,2,0)),"",VLOOKUP(C628,'[1]Cap Financiera y Organizacional'!$A$12:$X$3603,2,0))</f>
        <v/>
      </c>
      <c r="E628" s="559" t="str">
        <f>IF(OR(C628="",D628=""),"",IF(ISERROR(VLOOKUP(D628,'[1]Cap Financiera y Organizacional'!$B$13:$X$62743,3,0)),"",VLOOKUP(D628,'[1]Cap Financiera y Organizacional'!$B$13:$X$62743,3,0)))</f>
        <v/>
      </c>
      <c r="F628" s="497" t="str">
        <f>IF(OR(C628="",D628=""),"",IF(ISERROR(VLOOKUP(D628,'[1]Cap Financiera y Organizacional'!$B$13:$X$62743,5,0)),"",VLOOKUP(D628,'[1]Cap Financiera y Organizacional'!$B$13:$X$62743,5,0)))</f>
        <v/>
      </c>
      <c r="G628" s="520" t="str">
        <f t="shared" si="55"/>
        <v/>
      </c>
      <c r="H628" s="498" t="str">
        <f>IF(OR(D628="",E628="",F628=""),"",IF(AND(G628&gt;0,G628&lt;=CapFinanciera1),[1]Puntajes!$D$12,IF(AND(G628&gt;CapFinanciera1,G628&lt;=CapFinanciera2),[1]Puntajes!$D$13,IF(AND(G628&gt;CapFinanciera2,G628&lt;=CapFinanciera3),[1]Puntajes!$D$14,IF(AND(G628&gt;CapFinanciera3,G628&lt;=CapFinanciera4),[1]Puntajes!$D$15,IF(G628&gt;CapFinanciera4,[1]Puntajes!$D$16,0))))))</f>
        <v/>
      </c>
    </row>
    <row r="629" spans="3:8" ht="13.8">
      <c r="C629" s="558"/>
      <c r="D629" s="514" t="str">
        <f>IF(ISERROR(VLOOKUP(C629,'[1]Cap Financiera y Organizacional'!$A$12:$X$62743,2,0)),"",VLOOKUP(C629,'[1]Cap Financiera y Organizacional'!$A$12:$X$3603,2,0))</f>
        <v/>
      </c>
      <c r="E629" s="497" t="str">
        <f>IF(OR(C629="",D629=""),"",IF(ISERROR(VLOOKUP(D629,'[1]Cap Financiera y Organizacional'!$B$13:$X$62743,3,0)),"",VLOOKUP(D629,'[1]Cap Financiera y Organizacional'!$B$13:$X$62743,3,0)))</f>
        <v/>
      </c>
      <c r="F629" s="497" t="str">
        <f>IF(OR(C629="",D629=""),"",IF(ISERROR(VLOOKUP(D629,'[1]Cap Financiera y Organizacional'!$B$13:$X$62743,5,0)),"",VLOOKUP(D629,'[1]Cap Financiera y Organizacional'!$B$13:$X$62743,5,0)))</f>
        <v/>
      </c>
      <c r="G629" s="520" t="str">
        <f t="shared" si="55"/>
        <v/>
      </c>
      <c r="H629" s="498" t="str">
        <f>IF(OR(D629="",E629="",F629=""),"",IF(AND(G629&gt;0,G629&lt;=CapFinanciera1),[1]Puntajes!$D$12,IF(AND(G629&gt;CapFinanciera1,G629&lt;=CapFinanciera2),[1]Puntajes!$D$13,IF(AND(G629&gt;CapFinanciera2,G629&lt;=CapFinanciera3),[1]Puntajes!$D$14,IF(AND(G629&gt;CapFinanciera3,G629&lt;=CapFinanciera4),[1]Puntajes!$D$15,IF(G629&gt;CapFinanciera4,[1]Puntajes!$D$16,0))))))</f>
        <v/>
      </c>
    </row>
    <row r="630" spans="3:8" ht="13.8">
      <c r="C630" s="558"/>
      <c r="D630" s="514" t="str">
        <f>IF(ISERROR(VLOOKUP(C630,'[1]Cap Financiera y Organizacional'!$A$12:$X$62743,2,0)),"",VLOOKUP(C630,'[1]Cap Financiera y Organizacional'!$A$12:$X$3603,2,0))</f>
        <v/>
      </c>
      <c r="E630" s="497" t="str">
        <f>IF(OR(C630="",D630=""),"",IF(ISERROR(VLOOKUP(D630,'[1]Cap Financiera y Organizacional'!$B$13:$X$62743,3,0)),"",VLOOKUP(D630,'[1]Cap Financiera y Organizacional'!$B$13:$X$62743,3,0)))</f>
        <v/>
      </c>
      <c r="F630" s="497" t="str">
        <f>IF(OR(C630="",D630=""),"",IF(ISERROR(VLOOKUP(D630,'[1]Cap Financiera y Organizacional'!$B$13:$X$62743,5,0)),"",VLOOKUP(D630,'[1]Cap Financiera y Organizacional'!$B$13:$X$62743,5,0)))</f>
        <v/>
      </c>
      <c r="G630" s="520" t="str">
        <f t="shared" si="55"/>
        <v/>
      </c>
      <c r="H630" s="498" t="str">
        <f>IF(OR(D630="",E630="",F630=""),"",IF(AND(G630&gt;0,G630&lt;=CapFinanciera1),[1]Puntajes!$D$12,IF(AND(G630&gt;CapFinanciera1,G630&lt;=CapFinanciera2),[1]Puntajes!$D$13,IF(AND(G630&gt;CapFinanciera2,G630&lt;=CapFinanciera3),[1]Puntajes!$D$14,IF(AND(G630&gt;CapFinanciera3,G630&lt;=CapFinanciera4),[1]Puntajes!$D$15,IF(G630&gt;CapFinanciera4,[1]Puntajes!$D$16,0))))))</f>
        <v/>
      </c>
    </row>
    <row r="631" spans="3:8" ht="13.8">
      <c r="C631" s="558"/>
      <c r="D631" s="514" t="str">
        <f>IF(ISERROR(VLOOKUP(C631,'[1]Cap Financiera y Organizacional'!$A$12:$X$62743,2,0)),"",VLOOKUP(C631,'[1]Cap Financiera y Organizacional'!$A$12:$X$3603,2,0))</f>
        <v/>
      </c>
      <c r="E631" s="497" t="str">
        <f>IF(OR(C631="",D631=""),"",IF(ISERROR(VLOOKUP(D631,'[1]Cap Financiera y Organizacional'!$B$13:$X$62743,3,0)),"",VLOOKUP(D631,'[1]Cap Financiera y Organizacional'!$B$13:$X$62743,3,0)))</f>
        <v/>
      </c>
      <c r="F631" s="497" t="str">
        <f>IF(OR(C631="",D631=""),"",IF(ISERROR(VLOOKUP(D631,'[1]Cap Financiera y Organizacional'!$B$13:$X$62743,5,0)),"",VLOOKUP(D631,'[1]Cap Financiera y Organizacional'!$B$13:$X$62743,5,0)))</f>
        <v/>
      </c>
      <c r="G631" s="520" t="str">
        <f t="shared" si="55"/>
        <v/>
      </c>
      <c r="H631" s="498" t="str">
        <f>IF(OR(D631="",E631="",F631=""),"",IF(AND(G631&gt;0,G631&lt;=CapFinanciera1),[1]Puntajes!$D$12,IF(AND(G631&gt;CapFinanciera1,G631&lt;=CapFinanciera2),[1]Puntajes!$D$13,IF(AND(G631&gt;CapFinanciera2,G631&lt;=CapFinanciera3),[1]Puntajes!$D$14,IF(AND(G631&gt;CapFinanciera3,G631&lt;=CapFinanciera4),[1]Puntajes!$D$15,IF(G631&gt;CapFinanciera4,[1]Puntajes!$D$16,0))))))</f>
        <v/>
      </c>
    </row>
    <row r="632" spans="3:8" ht="13.8">
      <c r="C632" s="558"/>
      <c r="D632" s="514" t="str">
        <f>IF(ISERROR(VLOOKUP(C632,'[1]Cap Financiera y Organizacional'!$A$12:$X$62743,2,0)),"",VLOOKUP(C632,'[1]Cap Financiera y Organizacional'!$A$12:$X$3603,2,0))</f>
        <v/>
      </c>
      <c r="E632" s="497" t="str">
        <f>IF(OR(C632="",D632=""),"",IF(ISERROR(VLOOKUP(D632,'[1]Cap Financiera y Organizacional'!$B$13:$X$62743,3,0)),"",VLOOKUP(D632,'[1]Cap Financiera y Organizacional'!$B$13:$X$62743,3,0)))</f>
        <v/>
      </c>
      <c r="F632" s="497" t="str">
        <f>IF(OR(C632="",D632=""),"",IF(ISERROR(VLOOKUP(D632,'[1]Cap Financiera y Organizacional'!$B$13:$X$62743,5,0)),"",VLOOKUP(D632,'[1]Cap Financiera y Organizacional'!$B$13:$X$62743,5,0)))</f>
        <v/>
      </c>
      <c r="G632" s="520" t="str">
        <f t="shared" si="55"/>
        <v/>
      </c>
      <c r="H632" s="498" t="str">
        <f>IF(OR(D632="",E632="",F632=""),"",IF(AND(G632&gt;0,G632&lt;=CapFinanciera1),[1]Puntajes!$D$12,IF(AND(G632&gt;CapFinanciera1,G632&lt;=CapFinanciera2),[1]Puntajes!$D$13,IF(AND(G632&gt;CapFinanciera2,G632&lt;=CapFinanciera3),[1]Puntajes!$D$14,IF(AND(G632&gt;CapFinanciera3,G632&lt;=CapFinanciera4),[1]Puntajes!$D$15,IF(G632&gt;CapFinanciera4,[1]Puntajes!$D$16,0))))))</f>
        <v/>
      </c>
    </row>
    <row r="633" spans="3:8" ht="13.8">
      <c r="C633" s="558"/>
      <c r="D633" s="514" t="str">
        <f>IF(ISERROR(VLOOKUP(C633,'[1]Cap Financiera y Organizacional'!$A$12:$X$62743,2,0)),"",VLOOKUP(C633,'[1]Cap Financiera y Organizacional'!$A$12:$X$3603,2,0))</f>
        <v/>
      </c>
      <c r="E633" s="497" t="str">
        <f>IF(OR(C633="",D633=""),"",IF(ISERROR(VLOOKUP(D633,'[1]Cap Financiera y Organizacional'!$B$13:$X$62743,3,0)),"",VLOOKUP(D633,'[1]Cap Financiera y Organizacional'!$B$13:$X$62743,3,0)))</f>
        <v/>
      </c>
      <c r="F633" s="497" t="str">
        <f>IF(OR(C633="",D633=""),"",IF(ISERROR(VLOOKUP(D633,'[1]Cap Financiera y Organizacional'!$B$13:$X$62743,5,0)),"",VLOOKUP(D633,'[1]Cap Financiera y Organizacional'!$B$13:$X$62743,5,0)))</f>
        <v/>
      </c>
      <c r="G633" s="520" t="str">
        <f t="shared" si="55"/>
        <v/>
      </c>
      <c r="H633" s="498" t="str">
        <f>IF(OR(D633="",E633="",F633=""),"",IF(AND(G633&gt;0,G633&lt;=CapFinanciera1),[1]Puntajes!$D$12,IF(AND(G633&gt;CapFinanciera1,G633&lt;=CapFinanciera2),[1]Puntajes!$D$13,IF(AND(G633&gt;CapFinanciera2,G633&lt;=CapFinanciera3),[1]Puntajes!$D$14,IF(AND(G633&gt;CapFinanciera3,G633&lt;=CapFinanciera4),[1]Puntajes!$D$15,IF(G633&gt;CapFinanciera4,[1]Puntajes!$D$16,0))))))</f>
        <v/>
      </c>
    </row>
    <row r="634" spans="3:8" ht="13.8">
      <c r="C634" s="558"/>
      <c r="D634" s="514" t="str">
        <f>IF(ISERROR(VLOOKUP(C634,'[1]Cap Financiera y Organizacional'!$A$12:$X$62743,2,0)),"",VLOOKUP(C634,'[1]Cap Financiera y Organizacional'!$A$12:$X$3603,2,0))</f>
        <v/>
      </c>
      <c r="E634" s="497" t="str">
        <f>IF(OR(C634="",D634=""),"",IF(ISERROR(VLOOKUP(D634,'[1]Cap Financiera y Organizacional'!$B$13:$X$62743,3,0)),"",VLOOKUP(D634,'[1]Cap Financiera y Organizacional'!$B$13:$X$62743,3,0)))</f>
        <v/>
      </c>
      <c r="F634" s="497" t="str">
        <f>IF(OR(C634="",D634=""),"",IF(ISERROR(VLOOKUP(D634,'[1]Cap Financiera y Organizacional'!$B$13:$X$62743,5,0)),"",VLOOKUP(D634,'[1]Cap Financiera y Organizacional'!$B$13:$X$62743,5,0)))</f>
        <v/>
      </c>
      <c r="G634" s="520" t="str">
        <f t="shared" si="55"/>
        <v/>
      </c>
      <c r="H634" s="498" t="str">
        <f>IF(OR(D634="",E634="",F634=""),"",IF(AND(G634&gt;0,G634&lt;=CapFinanciera1),[1]Puntajes!$D$12,IF(AND(G634&gt;CapFinanciera1,G634&lt;=CapFinanciera2),[1]Puntajes!$D$13,IF(AND(G634&gt;CapFinanciera2,G634&lt;=CapFinanciera3),[1]Puntajes!$D$14,IF(AND(G634&gt;CapFinanciera3,G634&lt;=CapFinanciera4),[1]Puntajes!$D$15,IF(G634&gt;CapFinanciera4,[1]Puntajes!$D$16,0))))))</f>
        <v/>
      </c>
    </row>
    <row r="635" spans="3:8" ht="14.4" thickBot="1">
      <c r="C635" s="560"/>
      <c r="D635" s="561" t="str">
        <f>IF(ISERROR(VLOOKUP(C635,'[1]Cap Financiera y Organizacional'!$A$12:$X$62743,2,0)),"",VLOOKUP(C635,'[1]Cap Financiera y Organizacional'!$A$12:$X$3603,2,0))</f>
        <v/>
      </c>
      <c r="E635" s="501" t="str">
        <f>IF(OR(C635="",D635=""),"",IF(ISERROR(VLOOKUP(D635,'[1]Cap Financiera y Organizacional'!$B$13:$X$62743,3,0)),"",VLOOKUP(D635,'[1]Cap Financiera y Organizacional'!$B$13:$X$62743,3,0)))</f>
        <v/>
      </c>
      <c r="F635" s="501" t="str">
        <f>IF(OR(C635="",D635=""),"",IF(ISERROR(VLOOKUP(D635,'[1]Cap Financiera y Organizacional'!$B$13:$X$62743,5,0)),"",VLOOKUP(D635,'[1]Cap Financiera y Organizacional'!$B$13:$X$62743,5,0)))</f>
        <v/>
      </c>
      <c r="G635" s="524" t="str">
        <f t="shared" si="55"/>
        <v/>
      </c>
      <c r="H635" s="502" t="str">
        <f>IF(OR(D635="",E635="",F635=""),"",IF(AND(G635&gt;0,G635&lt;=CapFinanciera1),[1]Puntajes!$D$12,IF(AND(G635&gt;CapFinanciera1,G635&lt;=CapFinanciera2),[1]Puntajes!$D$13,IF(AND(G635&gt;CapFinanciera2,G635&lt;=CapFinanciera3),[1]Puntajes!$D$14,IF(AND(G635&gt;CapFinanciera3,G635&lt;=CapFinanciera4),[1]Puntajes!$D$15,IF(G635&gt;CapFinanciera4,[1]Puntajes!$D$16,0))))))</f>
        <v/>
      </c>
    </row>
    <row r="636" spans="3:8" ht="13.8">
      <c r="C636" s="562"/>
      <c r="D636" s="484" t="str">
        <f>IF(ISERROR(VLOOKUP(C636,'[1]Cap Financiera y Organizacional'!$A$12:$X$62743,2,0)),"",VLOOKUP(C636,'[1]Cap Financiera y Organizacional'!$A$12:$X$3603,2,0))</f>
        <v/>
      </c>
      <c r="E636" s="563"/>
      <c r="F636" s="497"/>
      <c r="G636" s="520"/>
      <c r="H636" s="498"/>
    </row>
    <row r="637" spans="3:8" ht="13.8">
      <c r="C637" s="558"/>
      <c r="D637" s="514" t="str">
        <f>IF(ISERROR(VLOOKUP(C637,'[1]Cap Financiera y Organizacional'!$A$12:$X$62743,2,0)),"",VLOOKUP(C637,'[1]Cap Financiera y Organizacional'!$A$12:$X$3603,2,0))</f>
        <v/>
      </c>
      <c r="E637" s="559" t="str">
        <f>IF(OR(C637="",D637=""),"",IF(ISERROR(VLOOKUP(D637,'[1]Cap Financiera y Organizacional'!$B$13:$X$62743,3,0)),"",VLOOKUP(D637,'[1]Cap Financiera y Organizacional'!$B$13:$X$62743,3,0)))</f>
        <v/>
      </c>
      <c r="F637" s="497" t="str">
        <f>IF(OR(C637="",D637=""),"",IF(ISERROR(VLOOKUP(D637,'[1]Cap Financiera y Organizacional'!$B$13:$X$62743,5,0)),"",VLOOKUP(D637,'[1]Cap Financiera y Organizacional'!$B$13:$X$62743,5,0)))</f>
        <v/>
      </c>
      <c r="G637" s="520" t="str">
        <f t="shared" ref="G637:G646" si="56">IF(OR(D637="",E637="",F637=""),"",IF(OR(E637=0,F637=0),0,E637/F637))</f>
        <v/>
      </c>
      <c r="H637" s="498" t="str">
        <f>IF(OR(D637="",E637="",F637=""),"",IF(AND(G637&gt;0,G637&lt;=CapFinanciera1),[1]Puntajes!$D$12,IF(AND(G637&gt;CapFinanciera1,G637&lt;=CapFinanciera2),[1]Puntajes!$D$13,IF(AND(G637&gt;CapFinanciera2,G637&lt;=CapFinanciera3),[1]Puntajes!$D$14,IF(AND(G637&gt;CapFinanciera3,G637&lt;=CapFinanciera4),[1]Puntajes!$D$15,IF(G637&gt;CapFinanciera4,[1]Puntajes!$D$16,0))))))</f>
        <v/>
      </c>
    </row>
    <row r="638" spans="3:8" ht="13.8">
      <c r="C638" s="558"/>
      <c r="D638" s="514" t="str">
        <f>IF(ISERROR(VLOOKUP(C638,'[1]Cap Financiera y Organizacional'!$A$12:$X$62743,2,0)),"",VLOOKUP(C638,'[1]Cap Financiera y Organizacional'!$A$12:$X$3603,2,0))</f>
        <v/>
      </c>
      <c r="E638" s="559" t="str">
        <f>IF(OR(C638="",D638=""),"",IF(ISERROR(VLOOKUP(D638,'[1]Cap Financiera y Organizacional'!$B$13:$X$62743,3,0)),"",VLOOKUP(D638,'[1]Cap Financiera y Organizacional'!$B$13:$X$62743,3,0)))</f>
        <v/>
      </c>
      <c r="F638" s="497" t="str">
        <f>IF(OR(C638="",D638=""),"",IF(ISERROR(VLOOKUP(D638,'[1]Cap Financiera y Organizacional'!$B$13:$X$62743,5,0)),"",VLOOKUP(D638,'[1]Cap Financiera y Organizacional'!$B$13:$X$62743,5,0)))</f>
        <v/>
      </c>
      <c r="G638" s="520" t="str">
        <f t="shared" si="56"/>
        <v/>
      </c>
      <c r="H638" s="498" t="str">
        <f>IF(OR(D638="",E638="",F638=""),"",IF(AND(G638&gt;0,G638&lt;=CapFinanciera1),[1]Puntajes!$D$12,IF(AND(G638&gt;CapFinanciera1,G638&lt;=CapFinanciera2),[1]Puntajes!$D$13,IF(AND(G638&gt;CapFinanciera2,G638&lt;=CapFinanciera3),[1]Puntajes!$D$14,IF(AND(G638&gt;CapFinanciera3,G638&lt;=CapFinanciera4),[1]Puntajes!$D$15,IF(G638&gt;CapFinanciera4,[1]Puntajes!$D$16,0))))))</f>
        <v/>
      </c>
    </row>
    <row r="639" spans="3:8" ht="13.8">
      <c r="C639" s="558"/>
      <c r="D639" s="514" t="str">
        <f>IF(ISERROR(VLOOKUP(C639,'[1]Cap Financiera y Organizacional'!$A$12:$X$62743,2,0)),"",VLOOKUP(C639,'[1]Cap Financiera y Organizacional'!$A$12:$X$3603,2,0))</f>
        <v/>
      </c>
      <c r="E639" s="559" t="str">
        <f>IF(OR(C639="",D639=""),"",IF(ISERROR(VLOOKUP(D639,'[1]Cap Financiera y Organizacional'!$B$13:$X$62743,3,0)),"",VLOOKUP(D639,'[1]Cap Financiera y Organizacional'!$B$13:$X$62743,3,0)))</f>
        <v/>
      </c>
      <c r="F639" s="497" t="str">
        <f>IF(OR(C639="",D639=""),"",IF(ISERROR(VLOOKUP(D639,'[1]Cap Financiera y Organizacional'!$B$13:$X$62743,5,0)),"",VLOOKUP(D639,'[1]Cap Financiera y Organizacional'!$B$13:$X$62743,5,0)))</f>
        <v/>
      </c>
      <c r="G639" s="520" t="str">
        <f t="shared" si="56"/>
        <v/>
      </c>
      <c r="H639" s="498" t="str">
        <f>IF(OR(D639="",E639="",F639=""),"",IF(AND(G639&gt;0,G639&lt;=CapFinanciera1),[1]Puntajes!$D$12,IF(AND(G639&gt;CapFinanciera1,G639&lt;=CapFinanciera2),[1]Puntajes!$D$13,IF(AND(G639&gt;CapFinanciera2,G639&lt;=CapFinanciera3),[1]Puntajes!$D$14,IF(AND(G639&gt;CapFinanciera3,G639&lt;=CapFinanciera4),[1]Puntajes!$D$15,IF(G639&gt;CapFinanciera4,[1]Puntajes!$D$16,0))))))</f>
        <v/>
      </c>
    </row>
    <row r="640" spans="3:8" ht="13.8">
      <c r="C640" s="558"/>
      <c r="D640" s="514" t="str">
        <f>IF(ISERROR(VLOOKUP(C640,'[1]Cap Financiera y Organizacional'!$A$12:$X$62743,2,0)),"",VLOOKUP(C640,'[1]Cap Financiera y Organizacional'!$A$12:$X$3603,2,0))</f>
        <v/>
      </c>
      <c r="E640" s="497" t="str">
        <f>IF(OR(C640="",D640=""),"",IF(ISERROR(VLOOKUP(D640,'[1]Cap Financiera y Organizacional'!$B$13:$X$62743,3,0)),"",VLOOKUP(D640,'[1]Cap Financiera y Organizacional'!$B$13:$X$62743,3,0)))</f>
        <v/>
      </c>
      <c r="F640" s="497" t="str">
        <f>IF(OR(C640="",D640=""),"",IF(ISERROR(VLOOKUP(D640,'[1]Cap Financiera y Organizacional'!$B$13:$X$62743,5,0)),"",VLOOKUP(D640,'[1]Cap Financiera y Organizacional'!$B$13:$X$62743,5,0)))</f>
        <v/>
      </c>
      <c r="G640" s="520" t="str">
        <f t="shared" si="56"/>
        <v/>
      </c>
      <c r="H640" s="498" t="str">
        <f>IF(OR(D640="",E640="",F640=""),"",IF(AND(G640&gt;0,G640&lt;=CapFinanciera1),[1]Puntajes!$D$12,IF(AND(G640&gt;CapFinanciera1,G640&lt;=CapFinanciera2),[1]Puntajes!$D$13,IF(AND(G640&gt;CapFinanciera2,G640&lt;=CapFinanciera3),[1]Puntajes!$D$14,IF(AND(G640&gt;CapFinanciera3,G640&lt;=CapFinanciera4),[1]Puntajes!$D$15,IF(G640&gt;CapFinanciera4,[1]Puntajes!$D$16,0))))))</f>
        <v/>
      </c>
    </row>
    <row r="641" spans="3:8" ht="13.8">
      <c r="C641" s="558"/>
      <c r="D641" s="514" t="str">
        <f>IF(ISERROR(VLOOKUP(C641,'[1]Cap Financiera y Organizacional'!$A$12:$X$62743,2,0)),"",VLOOKUP(C641,'[1]Cap Financiera y Organizacional'!$A$12:$X$3603,2,0))</f>
        <v/>
      </c>
      <c r="E641" s="497" t="str">
        <f>IF(OR(C641="",D641=""),"",IF(ISERROR(VLOOKUP(D641,'[1]Cap Financiera y Organizacional'!$B$13:$X$62743,3,0)),"",VLOOKUP(D641,'[1]Cap Financiera y Organizacional'!$B$13:$X$62743,3,0)))</f>
        <v/>
      </c>
      <c r="F641" s="497" t="str">
        <f>IF(OR(C641="",D641=""),"",IF(ISERROR(VLOOKUP(D641,'[1]Cap Financiera y Organizacional'!$B$13:$X$62743,5,0)),"",VLOOKUP(D641,'[1]Cap Financiera y Organizacional'!$B$13:$X$62743,5,0)))</f>
        <v/>
      </c>
      <c r="G641" s="520" t="str">
        <f t="shared" si="56"/>
        <v/>
      </c>
      <c r="H641" s="498" t="str">
        <f>IF(OR(D641="",E641="",F641=""),"",IF(AND(G641&gt;0,G641&lt;=CapFinanciera1),[1]Puntajes!$D$12,IF(AND(G641&gt;CapFinanciera1,G641&lt;=CapFinanciera2),[1]Puntajes!$D$13,IF(AND(G641&gt;CapFinanciera2,G641&lt;=CapFinanciera3),[1]Puntajes!$D$14,IF(AND(G641&gt;CapFinanciera3,G641&lt;=CapFinanciera4),[1]Puntajes!$D$15,IF(G641&gt;CapFinanciera4,[1]Puntajes!$D$16,0))))))</f>
        <v/>
      </c>
    </row>
    <row r="642" spans="3:8" ht="13.8">
      <c r="C642" s="558"/>
      <c r="D642" s="514" t="str">
        <f>IF(ISERROR(VLOOKUP(C642,'[1]Cap Financiera y Organizacional'!$A$12:$X$62743,2,0)),"",VLOOKUP(C642,'[1]Cap Financiera y Organizacional'!$A$12:$X$3603,2,0))</f>
        <v/>
      </c>
      <c r="E642" s="497" t="str">
        <f>IF(OR(C642="",D642=""),"",IF(ISERROR(VLOOKUP(D642,'[1]Cap Financiera y Organizacional'!$B$13:$X$62743,3,0)),"",VLOOKUP(D642,'[1]Cap Financiera y Organizacional'!$B$13:$X$62743,3,0)))</f>
        <v/>
      </c>
      <c r="F642" s="497" t="str">
        <f>IF(OR(C642="",D642=""),"",IF(ISERROR(VLOOKUP(D642,'[1]Cap Financiera y Organizacional'!$B$13:$X$62743,5,0)),"",VLOOKUP(D642,'[1]Cap Financiera y Organizacional'!$B$13:$X$62743,5,0)))</f>
        <v/>
      </c>
      <c r="G642" s="520" t="str">
        <f t="shared" si="56"/>
        <v/>
      </c>
      <c r="H642" s="498" t="str">
        <f>IF(OR(D642="",E642="",F642=""),"",IF(AND(G642&gt;0,G642&lt;=CapFinanciera1),[1]Puntajes!$D$12,IF(AND(G642&gt;CapFinanciera1,G642&lt;=CapFinanciera2),[1]Puntajes!$D$13,IF(AND(G642&gt;CapFinanciera2,G642&lt;=CapFinanciera3),[1]Puntajes!$D$14,IF(AND(G642&gt;CapFinanciera3,G642&lt;=CapFinanciera4),[1]Puntajes!$D$15,IF(G642&gt;CapFinanciera4,[1]Puntajes!$D$16,0))))))</f>
        <v/>
      </c>
    </row>
    <row r="643" spans="3:8" ht="13.8">
      <c r="C643" s="558"/>
      <c r="D643" s="514" t="str">
        <f>IF(ISERROR(VLOOKUP(C643,'[1]Cap Financiera y Organizacional'!$A$12:$X$62743,2,0)),"",VLOOKUP(C643,'[1]Cap Financiera y Organizacional'!$A$12:$X$3603,2,0))</f>
        <v/>
      </c>
      <c r="E643" s="497" t="str">
        <f>IF(OR(C643="",D643=""),"",IF(ISERROR(VLOOKUP(D643,'[1]Cap Financiera y Organizacional'!$B$13:$X$62743,3,0)),"",VLOOKUP(D643,'[1]Cap Financiera y Organizacional'!$B$13:$X$62743,3,0)))</f>
        <v/>
      </c>
      <c r="F643" s="497" t="str">
        <f>IF(OR(C643="",D643=""),"",IF(ISERROR(VLOOKUP(D643,'[1]Cap Financiera y Organizacional'!$B$13:$X$62743,5,0)),"",VLOOKUP(D643,'[1]Cap Financiera y Organizacional'!$B$13:$X$62743,5,0)))</f>
        <v/>
      </c>
      <c r="G643" s="520" t="str">
        <f t="shared" si="56"/>
        <v/>
      </c>
      <c r="H643" s="498" t="str">
        <f>IF(OR(D643="",E643="",F643=""),"",IF(AND(G643&gt;0,G643&lt;=CapFinanciera1),[1]Puntajes!$D$12,IF(AND(G643&gt;CapFinanciera1,G643&lt;=CapFinanciera2),[1]Puntajes!$D$13,IF(AND(G643&gt;CapFinanciera2,G643&lt;=CapFinanciera3),[1]Puntajes!$D$14,IF(AND(G643&gt;CapFinanciera3,G643&lt;=CapFinanciera4),[1]Puntajes!$D$15,IF(G643&gt;CapFinanciera4,[1]Puntajes!$D$16,0))))))</f>
        <v/>
      </c>
    </row>
    <row r="644" spans="3:8" ht="13.8">
      <c r="C644" s="558"/>
      <c r="D644" s="514" t="str">
        <f>IF(ISERROR(VLOOKUP(C644,'[1]Cap Financiera y Organizacional'!$A$12:$X$62743,2,0)),"",VLOOKUP(C644,'[1]Cap Financiera y Organizacional'!$A$12:$X$3603,2,0))</f>
        <v/>
      </c>
      <c r="E644" s="497" t="str">
        <f>IF(OR(C644="",D644=""),"",IF(ISERROR(VLOOKUP(D644,'[1]Cap Financiera y Organizacional'!$B$13:$X$62743,3,0)),"",VLOOKUP(D644,'[1]Cap Financiera y Organizacional'!$B$13:$X$62743,3,0)))</f>
        <v/>
      </c>
      <c r="F644" s="497" t="str">
        <f>IF(OR(C644="",D644=""),"",IF(ISERROR(VLOOKUP(D644,'[1]Cap Financiera y Organizacional'!$B$13:$X$62743,5,0)),"",VLOOKUP(D644,'[1]Cap Financiera y Organizacional'!$B$13:$X$62743,5,0)))</f>
        <v/>
      </c>
      <c r="G644" s="520" t="str">
        <f t="shared" si="56"/>
        <v/>
      </c>
      <c r="H644" s="498" t="str">
        <f>IF(OR(D644="",E644="",F644=""),"",IF(AND(G644&gt;0,G644&lt;=CapFinanciera1),[1]Puntajes!$D$12,IF(AND(G644&gt;CapFinanciera1,G644&lt;=CapFinanciera2),[1]Puntajes!$D$13,IF(AND(G644&gt;CapFinanciera2,G644&lt;=CapFinanciera3),[1]Puntajes!$D$14,IF(AND(G644&gt;CapFinanciera3,G644&lt;=CapFinanciera4),[1]Puntajes!$D$15,IF(G644&gt;CapFinanciera4,[1]Puntajes!$D$16,0))))))</f>
        <v/>
      </c>
    </row>
    <row r="645" spans="3:8" ht="13.8">
      <c r="C645" s="558"/>
      <c r="D645" s="514" t="str">
        <f>IF(ISERROR(VLOOKUP(C645,'[1]Cap Financiera y Organizacional'!$A$12:$X$62743,2,0)),"",VLOOKUP(C645,'[1]Cap Financiera y Organizacional'!$A$12:$X$3603,2,0))</f>
        <v/>
      </c>
      <c r="E645" s="497" t="str">
        <f>IF(OR(C645="",D645=""),"",IF(ISERROR(VLOOKUP(D645,'[1]Cap Financiera y Organizacional'!$B$13:$X$62743,3,0)),"",VLOOKUP(D645,'[1]Cap Financiera y Organizacional'!$B$13:$X$62743,3,0)))</f>
        <v/>
      </c>
      <c r="F645" s="497" t="str">
        <f>IF(OR(C645="",D645=""),"",IF(ISERROR(VLOOKUP(D645,'[1]Cap Financiera y Organizacional'!$B$13:$X$62743,5,0)),"",VLOOKUP(D645,'[1]Cap Financiera y Organizacional'!$B$13:$X$62743,5,0)))</f>
        <v/>
      </c>
      <c r="G645" s="520" t="str">
        <f t="shared" si="56"/>
        <v/>
      </c>
      <c r="H645" s="498" t="str">
        <f>IF(OR(D645="",E645="",F645=""),"",IF(AND(G645&gt;0,G645&lt;=CapFinanciera1),[1]Puntajes!$D$12,IF(AND(G645&gt;CapFinanciera1,G645&lt;=CapFinanciera2),[1]Puntajes!$D$13,IF(AND(G645&gt;CapFinanciera2,G645&lt;=CapFinanciera3),[1]Puntajes!$D$14,IF(AND(G645&gt;CapFinanciera3,G645&lt;=CapFinanciera4),[1]Puntajes!$D$15,IF(G645&gt;CapFinanciera4,[1]Puntajes!$D$16,0))))))</f>
        <v/>
      </c>
    </row>
    <row r="646" spans="3:8" ht="14.4" thickBot="1">
      <c r="C646" s="560"/>
      <c r="D646" s="561" t="str">
        <f>IF(ISERROR(VLOOKUP(C646,'[1]Cap Financiera y Organizacional'!$A$12:$X$62743,2,0)),"",VLOOKUP(C646,'[1]Cap Financiera y Organizacional'!$A$12:$X$3603,2,0))</f>
        <v/>
      </c>
      <c r="E646" s="501" t="str">
        <f>IF(OR(C646="",D646=""),"",IF(ISERROR(VLOOKUP(D646,'[1]Cap Financiera y Organizacional'!$B$13:$X$62743,3,0)),"",VLOOKUP(D646,'[1]Cap Financiera y Organizacional'!$B$13:$X$62743,3,0)))</f>
        <v/>
      </c>
      <c r="F646" s="501" t="str">
        <f>IF(OR(C646="",D646=""),"",IF(ISERROR(VLOOKUP(D646,'[1]Cap Financiera y Organizacional'!$B$13:$X$62743,5,0)),"",VLOOKUP(D646,'[1]Cap Financiera y Organizacional'!$B$13:$X$62743,5,0)))</f>
        <v/>
      </c>
      <c r="G646" s="524" t="str">
        <f t="shared" si="56"/>
        <v/>
      </c>
      <c r="H646" s="502" t="str">
        <f>IF(OR(D646="",E646="",F646=""),"",IF(AND(G646&gt;0,G646&lt;=CapFinanciera1),[1]Puntajes!$D$12,IF(AND(G646&gt;CapFinanciera1,G646&lt;=CapFinanciera2),[1]Puntajes!$D$13,IF(AND(G646&gt;CapFinanciera2,G646&lt;=CapFinanciera3),[1]Puntajes!$D$14,IF(AND(G646&gt;CapFinanciera3,G646&lt;=CapFinanciera4),[1]Puntajes!$D$15,IF(G646&gt;CapFinanciera4,[1]Puntajes!$D$16,0))))))</f>
        <v/>
      </c>
    </row>
    <row r="647" spans="3:8" ht="13.8">
      <c r="C647" s="562"/>
      <c r="D647" s="484" t="str">
        <f>IF(ISERROR(VLOOKUP(C647,'[1]Cap Financiera y Organizacional'!$A$12:$X$62743,2,0)),"",VLOOKUP(C647,'[1]Cap Financiera y Organizacional'!$A$12:$X$3603,2,0))</f>
        <v/>
      </c>
      <c r="E647" s="563"/>
      <c r="F647" s="497"/>
      <c r="G647" s="520"/>
      <c r="H647" s="498"/>
    </row>
    <row r="648" spans="3:8" ht="13.8">
      <c r="C648" s="558"/>
      <c r="D648" s="514" t="str">
        <f>IF(ISERROR(VLOOKUP(C648,'[1]Cap Financiera y Organizacional'!$A$12:$X$62743,2,0)),"",VLOOKUP(C648,'[1]Cap Financiera y Organizacional'!$A$12:$X$3603,2,0))</f>
        <v/>
      </c>
      <c r="E648" s="559" t="str">
        <f>IF(OR(C648="",D648=""),"",IF(ISERROR(VLOOKUP(D648,'[1]Cap Financiera y Organizacional'!$B$13:$X$62743,3,0)),"",VLOOKUP(D648,'[1]Cap Financiera y Organizacional'!$B$13:$X$62743,3,0)))</f>
        <v/>
      </c>
      <c r="F648" s="497" t="str">
        <f>IF(OR(C648="",D648=""),"",IF(ISERROR(VLOOKUP(D648,'[1]Cap Financiera y Organizacional'!$B$13:$X$62743,5,0)),"",VLOOKUP(D648,'[1]Cap Financiera y Organizacional'!$B$13:$X$62743,5,0)))</f>
        <v/>
      </c>
      <c r="G648" s="520" t="str">
        <f t="shared" ref="G648:G657" si="57">IF(OR(D648="",E648="",F648=""),"",IF(OR(E648=0,F648=0),0,E648/F648))</f>
        <v/>
      </c>
      <c r="H648" s="498" t="str">
        <f>IF(OR(D648="",E648="",F648=""),"",IF(AND(G648&gt;0,G648&lt;=CapFinanciera1),[1]Puntajes!$D$12,IF(AND(G648&gt;CapFinanciera1,G648&lt;=CapFinanciera2),[1]Puntajes!$D$13,IF(AND(G648&gt;CapFinanciera2,G648&lt;=CapFinanciera3),[1]Puntajes!$D$14,IF(AND(G648&gt;CapFinanciera3,G648&lt;=CapFinanciera4),[1]Puntajes!$D$15,IF(G648&gt;CapFinanciera4,[1]Puntajes!$D$16,0))))))</f>
        <v/>
      </c>
    </row>
    <row r="649" spans="3:8" ht="13.8">
      <c r="C649" s="558"/>
      <c r="D649" s="514" t="str">
        <f>IF(ISERROR(VLOOKUP(C649,'[1]Cap Financiera y Organizacional'!$A$12:$X$62743,2,0)),"",VLOOKUP(C649,'[1]Cap Financiera y Organizacional'!$A$12:$X$3603,2,0))</f>
        <v/>
      </c>
      <c r="E649" s="559" t="str">
        <f>IF(OR(C649="",D649=""),"",IF(ISERROR(VLOOKUP(D649,'[1]Cap Financiera y Organizacional'!$B$13:$X$62743,3,0)),"",VLOOKUP(D649,'[1]Cap Financiera y Organizacional'!$B$13:$X$62743,3,0)))</f>
        <v/>
      </c>
      <c r="F649" s="497" t="str">
        <f>IF(OR(C649="",D649=""),"",IF(ISERROR(VLOOKUP(D649,'[1]Cap Financiera y Organizacional'!$B$13:$X$62743,5,0)),"",VLOOKUP(D649,'[1]Cap Financiera y Organizacional'!$B$13:$X$62743,5,0)))</f>
        <v/>
      </c>
      <c r="G649" s="520" t="str">
        <f t="shared" si="57"/>
        <v/>
      </c>
      <c r="H649" s="498" t="str">
        <f>IF(OR(D649="",E649="",F649=""),"",IF(AND(G649&gt;0,G649&lt;=CapFinanciera1),[1]Puntajes!$D$12,IF(AND(G649&gt;CapFinanciera1,G649&lt;=CapFinanciera2),[1]Puntajes!$D$13,IF(AND(G649&gt;CapFinanciera2,G649&lt;=CapFinanciera3),[1]Puntajes!$D$14,IF(AND(G649&gt;CapFinanciera3,G649&lt;=CapFinanciera4),[1]Puntajes!$D$15,IF(G649&gt;CapFinanciera4,[1]Puntajes!$D$16,0))))))</f>
        <v/>
      </c>
    </row>
    <row r="650" spans="3:8" ht="13.8">
      <c r="C650" s="558"/>
      <c r="D650" s="514" t="str">
        <f>IF(ISERROR(VLOOKUP(C650,'[1]Cap Financiera y Organizacional'!$A$12:$X$62743,2,0)),"",VLOOKUP(C650,'[1]Cap Financiera y Organizacional'!$A$12:$X$3603,2,0))</f>
        <v/>
      </c>
      <c r="E650" s="559" t="str">
        <f>IF(OR(C650="",D650=""),"",IF(ISERROR(VLOOKUP(D650,'[1]Cap Financiera y Organizacional'!$B$13:$X$62743,3,0)),"",VLOOKUP(D650,'[1]Cap Financiera y Organizacional'!$B$13:$X$62743,3,0)))</f>
        <v/>
      </c>
      <c r="F650" s="497" t="str">
        <f>IF(OR(C650="",D650=""),"",IF(ISERROR(VLOOKUP(D650,'[1]Cap Financiera y Organizacional'!$B$13:$X$62743,5,0)),"",VLOOKUP(D650,'[1]Cap Financiera y Organizacional'!$B$13:$X$62743,5,0)))</f>
        <v/>
      </c>
      <c r="G650" s="520" t="str">
        <f t="shared" si="57"/>
        <v/>
      </c>
      <c r="H650" s="498" t="str">
        <f>IF(OR(D650="",E650="",F650=""),"",IF(AND(G650&gt;0,G650&lt;=CapFinanciera1),[1]Puntajes!$D$12,IF(AND(G650&gt;CapFinanciera1,G650&lt;=CapFinanciera2),[1]Puntajes!$D$13,IF(AND(G650&gt;CapFinanciera2,G650&lt;=CapFinanciera3),[1]Puntajes!$D$14,IF(AND(G650&gt;CapFinanciera3,G650&lt;=CapFinanciera4),[1]Puntajes!$D$15,IF(G650&gt;CapFinanciera4,[1]Puntajes!$D$16,0))))))</f>
        <v/>
      </c>
    </row>
    <row r="651" spans="3:8" ht="13.8">
      <c r="C651" s="558"/>
      <c r="D651" s="514" t="str">
        <f>IF(ISERROR(VLOOKUP(C651,'[1]Cap Financiera y Organizacional'!$A$12:$X$62743,2,0)),"",VLOOKUP(C651,'[1]Cap Financiera y Organizacional'!$A$12:$X$3603,2,0))</f>
        <v/>
      </c>
      <c r="E651" s="497" t="str">
        <f>IF(OR(C651="",D651=""),"",IF(ISERROR(VLOOKUP(D651,'[1]Cap Financiera y Organizacional'!$B$13:$X$62743,3,0)),"",VLOOKUP(D651,'[1]Cap Financiera y Organizacional'!$B$13:$X$62743,3,0)))</f>
        <v/>
      </c>
      <c r="F651" s="497" t="str">
        <f>IF(OR(C651="",D651=""),"",IF(ISERROR(VLOOKUP(D651,'[1]Cap Financiera y Organizacional'!$B$13:$X$62743,5,0)),"",VLOOKUP(D651,'[1]Cap Financiera y Organizacional'!$B$13:$X$62743,5,0)))</f>
        <v/>
      </c>
      <c r="G651" s="520" t="str">
        <f t="shared" si="57"/>
        <v/>
      </c>
      <c r="H651" s="498" t="str">
        <f>IF(OR(D651="",E651="",F651=""),"",IF(AND(G651&gt;0,G651&lt;=CapFinanciera1),[1]Puntajes!$D$12,IF(AND(G651&gt;CapFinanciera1,G651&lt;=CapFinanciera2),[1]Puntajes!$D$13,IF(AND(G651&gt;CapFinanciera2,G651&lt;=CapFinanciera3),[1]Puntajes!$D$14,IF(AND(G651&gt;CapFinanciera3,G651&lt;=CapFinanciera4),[1]Puntajes!$D$15,IF(G651&gt;CapFinanciera4,[1]Puntajes!$D$16,0))))))</f>
        <v/>
      </c>
    </row>
    <row r="652" spans="3:8" ht="13.8">
      <c r="C652" s="558"/>
      <c r="D652" s="514" t="str">
        <f>IF(ISERROR(VLOOKUP(C652,'[1]Cap Financiera y Organizacional'!$A$12:$X$62743,2,0)),"",VLOOKUP(C652,'[1]Cap Financiera y Organizacional'!$A$12:$X$3603,2,0))</f>
        <v/>
      </c>
      <c r="E652" s="497" t="str">
        <f>IF(OR(C652="",D652=""),"",IF(ISERROR(VLOOKUP(D652,'[1]Cap Financiera y Organizacional'!$B$13:$X$62743,3,0)),"",VLOOKUP(D652,'[1]Cap Financiera y Organizacional'!$B$13:$X$62743,3,0)))</f>
        <v/>
      </c>
      <c r="F652" s="497" t="str">
        <f>IF(OR(C652="",D652=""),"",IF(ISERROR(VLOOKUP(D652,'[1]Cap Financiera y Organizacional'!$B$13:$X$62743,5,0)),"",VLOOKUP(D652,'[1]Cap Financiera y Organizacional'!$B$13:$X$62743,5,0)))</f>
        <v/>
      </c>
      <c r="G652" s="520" t="str">
        <f t="shared" si="57"/>
        <v/>
      </c>
      <c r="H652" s="498" t="str">
        <f>IF(OR(D652="",E652="",F652=""),"",IF(AND(G652&gt;0,G652&lt;=CapFinanciera1),[1]Puntajes!$D$12,IF(AND(G652&gt;CapFinanciera1,G652&lt;=CapFinanciera2),[1]Puntajes!$D$13,IF(AND(G652&gt;CapFinanciera2,G652&lt;=CapFinanciera3),[1]Puntajes!$D$14,IF(AND(G652&gt;CapFinanciera3,G652&lt;=CapFinanciera4),[1]Puntajes!$D$15,IF(G652&gt;CapFinanciera4,[1]Puntajes!$D$16,0))))))</f>
        <v/>
      </c>
    </row>
    <row r="653" spans="3:8" ht="13.8">
      <c r="C653" s="558"/>
      <c r="D653" s="514" t="str">
        <f>IF(ISERROR(VLOOKUP(C653,'[1]Cap Financiera y Organizacional'!$A$12:$X$62743,2,0)),"",VLOOKUP(C653,'[1]Cap Financiera y Organizacional'!$A$12:$X$3603,2,0))</f>
        <v/>
      </c>
      <c r="E653" s="497" t="str">
        <f>IF(OR(C653="",D653=""),"",IF(ISERROR(VLOOKUP(D653,'[1]Cap Financiera y Organizacional'!$B$13:$X$62743,3,0)),"",VLOOKUP(D653,'[1]Cap Financiera y Organizacional'!$B$13:$X$62743,3,0)))</f>
        <v/>
      </c>
      <c r="F653" s="497" t="str">
        <f>IF(OR(C653="",D653=""),"",IF(ISERROR(VLOOKUP(D653,'[1]Cap Financiera y Organizacional'!$B$13:$X$62743,5,0)),"",VLOOKUP(D653,'[1]Cap Financiera y Organizacional'!$B$13:$X$62743,5,0)))</f>
        <v/>
      </c>
      <c r="G653" s="520" t="str">
        <f t="shared" si="57"/>
        <v/>
      </c>
      <c r="H653" s="498" t="str">
        <f>IF(OR(D653="",E653="",F653=""),"",IF(AND(G653&gt;0,G653&lt;=CapFinanciera1),[1]Puntajes!$D$12,IF(AND(G653&gt;CapFinanciera1,G653&lt;=CapFinanciera2),[1]Puntajes!$D$13,IF(AND(G653&gt;CapFinanciera2,G653&lt;=CapFinanciera3),[1]Puntajes!$D$14,IF(AND(G653&gt;CapFinanciera3,G653&lt;=CapFinanciera4),[1]Puntajes!$D$15,IF(G653&gt;CapFinanciera4,[1]Puntajes!$D$16,0))))))</f>
        <v/>
      </c>
    </row>
    <row r="654" spans="3:8" ht="13.8">
      <c r="C654" s="558"/>
      <c r="D654" s="514" t="str">
        <f>IF(ISERROR(VLOOKUP(C654,'[1]Cap Financiera y Organizacional'!$A$12:$X$62743,2,0)),"",VLOOKUP(C654,'[1]Cap Financiera y Organizacional'!$A$12:$X$3603,2,0))</f>
        <v/>
      </c>
      <c r="E654" s="497" t="str">
        <f>IF(OR(C654="",D654=""),"",IF(ISERROR(VLOOKUP(D654,'[1]Cap Financiera y Organizacional'!$B$13:$X$62743,3,0)),"",VLOOKUP(D654,'[1]Cap Financiera y Organizacional'!$B$13:$X$62743,3,0)))</f>
        <v/>
      </c>
      <c r="F654" s="497" t="str">
        <f>IF(OR(C654="",D654=""),"",IF(ISERROR(VLOOKUP(D654,'[1]Cap Financiera y Organizacional'!$B$13:$X$62743,5,0)),"",VLOOKUP(D654,'[1]Cap Financiera y Organizacional'!$B$13:$X$62743,5,0)))</f>
        <v/>
      </c>
      <c r="G654" s="520" t="str">
        <f t="shared" si="57"/>
        <v/>
      </c>
      <c r="H654" s="498" t="str">
        <f>IF(OR(D654="",E654="",F654=""),"",IF(AND(G654&gt;0,G654&lt;=CapFinanciera1),[1]Puntajes!$D$12,IF(AND(G654&gt;CapFinanciera1,G654&lt;=CapFinanciera2),[1]Puntajes!$D$13,IF(AND(G654&gt;CapFinanciera2,G654&lt;=CapFinanciera3),[1]Puntajes!$D$14,IF(AND(G654&gt;CapFinanciera3,G654&lt;=CapFinanciera4),[1]Puntajes!$D$15,IF(G654&gt;CapFinanciera4,[1]Puntajes!$D$16,0))))))</f>
        <v/>
      </c>
    </row>
    <row r="655" spans="3:8" ht="13.8">
      <c r="C655" s="558"/>
      <c r="D655" s="514" t="str">
        <f>IF(ISERROR(VLOOKUP(C655,'[1]Cap Financiera y Organizacional'!$A$12:$X$62743,2,0)),"",VLOOKUP(C655,'[1]Cap Financiera y Organizacional'!$A$12:$X$3603,2,0))</f>
        <v/>
      </c>
      <c r="E655" s="497" t="str">
        <f>IF(OR(C655="",D655=""),"",IF(ISERROR(VLOOKUP(D655,'[1]Cap Financiera y Organizacional'!$B$13:$X$62743,3,0)),"",VLOOKUP(D655,'[1]Cap Financiera y Organizacional'!$B$13:$X$62743,3,0)))</f>
        <v/>
      </c>
      <c r="F655" s="497" t="str">
        <f>IF(OR(C655="",D655=""),"",IF(ISERROR(VLOOKUP(D655,'[1]Cap Financiera y Organizacional'!$B$13:$X$62743,5,0)),"",VLOOKUP(D655,'[1]Cap Financiera y Organizacional'!$B$13:$X$62743,5,0)))</f>
        <v/>
      </c>
      <c r="G655" s="520" t="str">
        <f t="shared" si="57"/>
        <v/>
      </c>
      <c r="H655" s="498" t="str">
        <f>IF(OR(D655="",E655="",F655=""),"",IF(AND(G655&gt;0,G655&lt;=CapFinanciera1),[1]Puntajes!$D$12,IF(AND(G655&gt;CapFinanciera1,G655&lt;=CapFinanciera2),[1]Puntajes!$D$13,IF(AND(G655&gt;CapFinanciera2,G655&lt;=CapFinanciera3),[1]Puntajes!$D$14,IF(AND(G655&gt;CapFinanciera3,G655&lt;=CapFinanciera4),[1]Puntajes!$D$15,IF(G655&gt;CapFinanciera4,[1]Puntajes!$D$16,0))))))</f>
        <v/>
      </c>
    </row>
    <row r="656" spans="3:8" ht="13.8">
      <c r="C656" s="558"/>
      <c r="D656" s="514" t="str">
        <f>IF(ISERROR(VLOOKUP(C656,'[1]Cap Financiera y Organizacional'!$A$12:$X$62743,2,0)),"",VLOOKUP(C656,'[1]Cap Financiera y Organizacional'!$A$12:$X$3603,2,0))</f>
        <v/>
      </c>
      <c r="E656" s="497" t="str">
        <f>IF(OR(C656="",D656=""),"",IF(ISERROR(VLOOKUP(D656,'[1]Cap Financiera y Organizacional'!$B$13:$X$62743,3,0)),"",VLOOKUP(D656,'[1]Cap Financiera y Organizacional'!$B$13:$X$62743,3,0)))</f>
        <v/>
      </c>
      <c r="F656" s="497" t="str">
        <f>IF(OR(C656="",D656=""),"",IF(ISERROR(VLOOKUP(D656,'[1]Cap Financiera y Organizacional'!$B$13:$X$62743,5,0)),"",VLOOKUP(D656,'[1]Cap Financiera y Organizacional'!$B$13:$X$62743,5,0)))</f>
        <v/>
      </c>
      <c r="G656" s="520" t="str">
        <f t="shared" si="57"/>
        <v/>
      </c>
      <c r="H656" s="498" t="str">
        <f>IF(OR(D656="",E656="",F656=""),"",IF(AND(G656&gt;0,G656&lt;=CapFinanciera1),[1]Puntajes!$D$12,IF(AND(G656&gt;CapFinanciera1,G656&lt;=CapFinanciera2),[1]Puntajes!$D$13,IF(AND(G656&gt;CapFinanciera2,G656&lt;=CapFinanciera3),[1]Puntajes!$D$14,IF(AND(G656&gt;CapFinanciera3,G656&lt;=CapFinanciera4),[1]Puntajes!$D$15,IF(G656&gt;CapFinanciera4,[1]Puntajes!$D$16,0))))))</f>
        <v/>
      </c>
    </row>
    <row r="657" spans="3:8" ht="14.4" thickBot="1">
      <c r="C657" s="560"/>
      <c r="D657" s="561" t="str">
        <f>IF(ISERROR(VLOOKUP(C657,'[1]Cap Financiera y Organizacional'!$A$12:$X$62743,2,0)),"",VLOOKUP(C657,'[1]Cap Financiera y Organizacional'!$A$12:$X$3603,2,0))</f>
        <v/>
      </c>
      <c r="E657" s="501" t="str">
        <f>IF(OR(C657="",D657=""),"",IF(ISERROR(VLOOKUP(D657,'[1]Cap Financiera y Organizacional'!$B$13:$X$62743,3,0)),"",VLOOKUP(D657,'[1]Cap Financiera y Organizacional'!$B$13:$X$62743,3,0)))</f>
        <v/>
      </c>
      <c r="F657" s="501" t="str">
        <f>IF(OR(C657="",D657=""),"",IF(ISERROR(VLOOKUP(D657,'[1]Cap Financiera y Organizacional'!$B$13:$X$62743,5,0)),"",VLOOKUP(D657,'[1]Cap Financiera y Organizacional'!$B$13:$X$62743,5,0)))</f>
        <v/>
      </c>
      <c r="G657" s="524" t="str">
        <f t="shared" si="57"/>
        <v/>
      </c>
      <c r="H657" s="502" t="str">
        <f>IF(OR(D657="",E657="",F657=""),"",IF(AND(G657&gt;0,G657&lt;=CapFinanciera1),[1]Puntajes!$D$12,IF(AND(G657&gt;CapFinanciera1,G657&lt;=CapFinanciera2),[1]Puntajes!$D$13,IF(AND(G657&gt;CapFinanciera2,G657&lt;=CapFinanciera3),[1]Puntajes!$D$14,IF(AND(G657&gt;CapFinanciera3,G657&lt;=CapFinanciera4),[1]Puntajes!$D$15,IF(G657&gt;CapFinanciera4,[1]Puntajes!$D$16,0))))))</f>
        <v/>
      </c>
    </row>
    <row r="658" spans="3:8" ht="13.8">
      <c r="C658" s="562"/>
      <c r="D658" s="484" t="str">
        <f>IF(ISERROR(VLOOKUP(C658,'[1]Cap Financiera y Organizacional'!$A$12:$X$62743,2,0)),"",VLOOKUP(C658,'[1]Cap Financiera y Organizacional'!$A$12:$X$3603,2,0))</f>
        <v/>
      </c>
      <c r="E658" s="563"/>
      <c r="F658" s="497"/>
      <c r="G658" s="520"/>
      <c r="H658" s="498"/>
    </row>
    <row r="659" spans="3:8" ht="13.8">
      <c r="C659" s="558"/>
      <c r="D659" s="514" t="str">
        <f>IF(ISERROR(VLOOKUP(C659,'[1]Cap Financiera y Organizacional'!$A$12:$X$62743,2,0)),"",VLOOKUP(C659,'[1]Cap Financiera y Organizacional'!$A$12:$X$3603,2,0))</f>
        <v/>
      </c>
      <c r="E659" s="559" t="str">
        <f>IF(OR(C659="",D659=""),"",IF(ISERROR(VLOOKUP(D659,'[1]Cap Financiera y Organizacional'!$B$13:$X$62743,3,0)),"",VLOOKUP(D659,'[1]Cap Financiera y Organizacional'!$B$13:$X$62743,3,0)))</f>
        <v/>
      </c>
      <c r="F659" s="497" t="str">
        <f>IF(OR(C659="",D659=""),"",IF(ISERROR(VLOOKUP(D659,'[1]Cap Financiera y Organizacional'!$B$13:$X$62743,5,0)),"",VLOOKUP(D659,'[1]Cap Financiera y Organizacional'!$B$13:$X$62743,5,0)))</f>
        <v/>
      </c>
      <c r="G659" s="520" t="str">
        <f t="shared" ref="G659:G668" si="58">IF(OR(D659="",E659="",F659=""),"",IF(OR(E659=0,F659=0),0,E659/F659))</f>
        <v/>
      </c>
      <c r="H659" s="498" t="str">
        <f>IF(OR(D659="",E659="",F659=""),"",IF(AND(G659&gt;0,G659&lt;=CapFinanciera1),[1]Puntajes!$D$12,IF(AND(G659&gt;CapFinanciera1,G659&lt;=CapFinanciera2),[1]Puntajes!$D$13,IF(AND(G659&gt;CapFinanciera2,G659&lt;=CapFinanciera3),[1]Puntajes!$D$14,IF(AND(G659&gt;CapFinanciera3,G659&lt;=CapFinanciera4),[1]Puntajes!$D$15,IF(G659&gt;CapFinanciera4,[1]Puntajes!$D$16,0))))))</f>
        <v/>
      </c>
    </row>
    <row r="660" spans="3:8" ht="13.8">
      <c r="C660" s="558"/>
      <c r="D660" s="514" t="str">
        <f>IF(ISERROR(VLOOKUP(C660,'[1]Cap Financiera y Organizacional'!$A$12:$X$62743,2,0)),"",VLOOKUP(C660,'[1]Cap Financiera y Organizacional'!$A$12:$X$3603,2,0))</f>
        <v/>
      </c>
      <c r="E660" s="559" t="str">
        <f>IF(OR(C660="",D660=""),"",IF(ISERROR(VLOOKUP(D660,'[1]Cap Financiera y Organizacional'!$B$13:$X$62743,3,0)),"",VLOOKUP(D660,'[1]Cap Financiera y Organizacional'!$B$13:$X$62743,3,0)))</f>
        <v/>
      </c>
      <c r="F660" s="497" t="str">
        <f>IF(OR(C660="",D660=""),"",IF(ISERROR(VLOOKUP(D660,'[1]Cap Financiera y Organizacional'!$B$13:$X$62743,5,0)),"",VLOOKUP(D660,'[1]Cap Financiera y Organizacional'!$B$13:$X$62743,5,0)))</f>
        <v/>
      </c>
      <c r="G660" s="520" t="str">
        <f t="shared" si="58"/>
        <v/>
      </c>
      <c r="H660" s="498" t="str">
        <f>IF(OR(D660="",E660="",F660=""),"",IF(AND(G660&gt;0,G660&lt;=CapFinanciera1),[1]Puntajes!$D$12,IF(AND(G660&gt;CapFinanciera1,G660&lt;=CapFinanciera2),[1]Puntajes!$D$13,IF(AND(G660&gt;CapFinanciera2,G660&lt;=CapFinanciera3),[1]Puntajes!$D$14,IF(AND(G660&gt;CapFinanciera3,G660&lt;=CapFinanciera4),[1]Puntajes!$D$15,IF(G660&gt;CapFinanciera4,[1]Puntajes!$D$16,0))))))</f>
        <v/>
      </c>
    </row>
    <row r="661" spans="3:8" ht="13.8">
      <c r="C661" s="558"/>
      <c r="D661" s="514" t="str">
        <f>IF(ISERROR(VLOOKUP(C661,'[1]Cap Financiera y Organizacional'!$A$12:$X$62743,2,0)),"",VLOOKUP(C661,'[1]Cap Financiera y Organizacional'!$A$12:$X$3603,2,0))</f>
        <v/>
      </c>
      <c r="E661" s="559" t="str">
        <f>IF(OR(C661="",D661=""),"",IF(ISERROR(VLOOKUP(D661,'[1]Cap Financiera y Organizacional'!$B$13:$X$62743,3,0)),"",VLOOKUP(D661,'[1]Cap Financiera y Organizacional'!$B$13:$X$62743,3,0)))</f>
        <v/>
      </c>
      <c r="F661" s="497" t="str">
        <f>IF(OR(C661="",D661=""),"",IF(ISERROR(VLOOKUP(D661,'[1]Cap Financiera y Organizacional'!$B$13:$X$62743,5,0)),"",VLOOKUP(D661,'[1]Cap Financiera y Organizacional'!$B$13:$X$62743,5,0)))</f>
        <v/>
      </c>
      <c r="G661" s="520" t="str">
        <f t="shared" si="58"/>
        <v/>
      </c>
      <c r="H661" s="498" t="str">
        <f>IF(OR(D661="",E661="",F661=""),"",IF(AND(G661&gt;0,G661&lt;=CapFinanciera1),[1]Puntajes!$D$12,IF(AND(G661&gt;CapFinanciera1,G661&lt;=CapFinanciera2),[1]Puntajes!$D$13,IF(AND(G661&gt;CapFinanciera2,G661&lt;=CapFinanciera3),[1]Puntajes!$D$14,IF(AND(G661&gt;CapFinanciera3,G661&lt;=CapFinanciera4),[1]Puntajes!$D$15,IF(G661&gt;CapFinanciera4,[1]Puntajes!$D$16,0))))))</f>
        <v/>
      </c>
    </row>
    <row r="662" spans="3:8" ht="13.8">
      <c r="C662" s="558"/>
      <c r="D662" s="514" t="str">
        <f>IF(ISERROR(VLOOKUP(C662,'[1]Cap Financiera y Organizacional'!$A$12:$X$62743,2,0)),"",VLOOKUP(C662,'[1]Cap Financiera y Organizacional'!$A$12:$X$3603,2,0))</f>
        <v/>
      </c>
      <c r="E662" s="497" t="str">
        <f>IF(OR(C662="",D662=""),"",IF(ISERROR(VLOOKUP(D662,'[1]Cap Financiera y Organizacional'!$B$13:$X$62743,3,0)),"",VLOOKUP(D662,'[1]Cap Financiera y Organizacional'!$B$13:$X$62743,3,0)))</f>
        <v/>
      </c>
      <c r="F662" s="497" t="str">
        <f>IF(OR(C662="",D662=""),"",IF(ISERROR(VLOOKUP(D662,'[1]Cap Financiera y Organizacional'!$B$13:$X$62743,5,0)),"",VLOOKUP(D662,'[1]Cap Financiera y Organizacional'!$B$13:$X$62743,5,0)))</f>
        <v/>
      </c>
      <c r="G662" s="520" t="str">
        <f t="shared" si="58"/>
        <v/>
      </c>
      <c r="H662" s="498" t="str">
        <f>IF(OR(D662="",E662="",F662=""),"",IF(AND(G662&gt;0,G662&lt;=CapFinanciera1),[1]Puntajes!$D$12,IF(AND(G662&gt;CapFinanciera1,G662&lt;=CapFinanciera2),[1]Puntajes!$D$13,IF(AND(G662&gt;CapFinanciera2,G662&lt;=CapFinanciera3),[1]Puntajes!$D$14,IF(AND(G662&gt;CapFinanciera3,G662&lt;=CapFinanciera4),[1]Puntajes!$D$15,IF(G662&gt;CapFinanciera4,[1]Puntajes!$D$16,0))))))</f>
        <v/>
      </c>
    </row>
    <row r="663" spans="3:8" ht="13.8">
      <c r="C663" s="558"/>
      <c r="D663" s="514" t="str">
        <f>IF(ISERROR(VLOOKUP(C663,'[1]Cap Financiera y Organizacional'!$A$12:$X$62743,2,0)),"",VLOOKUP(C663,'[1]Cap Financiera y Organizacional'!$A$12:$X$3603,2,0))</f>
        <v/>
      </c>
      <c r="E663" s="497" t="str">
        <f>IF(OR(C663="",D663=""),"",IF(ISERROR(VLOOKUP(D663,'[1]Cap Financiera y Organizacional'!$B$13:$X$62743,3,0)),"",VLOOKUP(D663,'[1]Cap Financiera y Organizacional'!$B$13:$X$62743,3,0)))</f>
        <v/>
      </c>
      <c r="F663" s="497" t="str">
        <f>IF(OR(C663="",D663=""),"",IF(ISERROR(VLOOKUP(D663,'[1]Cap Financiera y Organizacional'!$B$13:$X$62743,5,0)),"",VLOOKUP(D663,'[1]Cap Financiera y Organizacional'!$B$13:$X$62743,5,0)))</f>
        <v/>
      </c>
      <c r="G663" s="520" t="str">
        <f t="shared" si="58"/>
        <v/>
      </c>
      <c r="H663" s="498" t="str">
        <f>IF(OR(D663="",E663="",F663=""),"",IF(AND(G663&gt;0,G663&lt;=CapFinanciera1),[1]Puntajes!$D$12,IF(AND(G663&gt;CapFinanciera1,G663&lt;=CapFinanciera2),[1]Puntajes!$D$13,IF(AND(G663&gt;CapFinanciera2,G663&lt;=CapFinanciera3),[1]Puntajes!$D$14,IF(AND(G663&gt;CapFinanciera3,G663&lt;=CapFinanciera4),[1]Puntajes!$D$15,IF(G663&gt;CapFinanciera4,[1]Puntajes!$D$16,0))))))</f>
        <v/>
      </c>
    </row>
    <row r="664" spans="3:8" ht="13.8">
      <c r="C664" s="558"/>
      <c r="D664" s="514" t="str">
        <f>IF(ISERROR(VLOOKUP(C664,'[1]Cap Financiera y Organizacional'!$A$12:$X$62743,2,0)),"",VLOOKUP(C664,'[1]Cap Financiera y Organizacional'!$A$12:$X$3603,2,0))</f>
        <v/>
      </c>
      <c r="E664" s="497" t="str">
        <f>IF(OR(C664="",D664=""),"",IF(ISERROR(VLOOKUP(D664,'[1]Cap Financiera y Organizacional'!$B$13:$X$62743,3,0)),"",VLOOKUP(D664,'[1]Cap Financiera y Organizacional'!$B$13:$X$62743,3,0)))</f>
        <v/>
      </c>
      <c r="F664" s="497" t="str">
        <f>IF(OR(C664="",D664=""),"",IF(ISERROR(VLOOKUP(D664,'[1]Cap Financiera y Organizacional'!$B$13:$X$62743,5,0)),"",VLOOKUP(D664,'[1]Cap Financiera y Organizacional'!$B$13:$X$62743,5,0)))</f>
        <v/>
      </c>
      <c r="G664" s="520" t="str">
        <f t="shared" si="58"/>
        <v/>
      </c>
      <c r="H664" s="498" t="str">
        <f>IF(OR(D664="",E664="",F664=""),"",IF(AND(G664&gt;0,G664&lt;=CapFinanciera1),[1]Puntajes!$D$12,IF(AND(G664&gt;CapFinanciera1,G664&lt;=CapFinanciera2),[1]Puntajes!$D$13,IF(AND(G664&gt;CapFinanciera2,G664&lt;=CapFinanciera3),[1]Puntajes!$D$14,IF(AND(G664&gt;CapFinanciera3,G664&lt;=CapFinanciera4),[1]Puntajes!$D$15,IF(G664&gt;CapFinanciera4,[1]Puntajes!$D$16,0))))))</f>
        <v/>
      </c>
    </row>
    <row r="665" spans="3:8" ht="13.8">
      <c r="C665" s="558"/>
      <c r="D665" s="514" t="str">
        <f>IF(ISERROR(VLOOKUP(C665,'[1]Cap Financiera y Organizacional'!$A$12:$X$62743,2,0)),"",VLOOKUP(C665,'[1]Cap Financiera y Organizacional'!$A$12:$X$3603,2,0))</f>
        <v/>
      </c>
      <c r="E665" s="497" t="str">
        <f>IF(OR(C665="",D665=""),"",IF(ISERROR(VLOOKUP(D665,'[1]Cap Financiera y Organizacional'!$B$13:$X$62743,3,0)),"",VLOOKUP(D665,'[1]Cap Financiera y Organizacional'!$B$13:$X$62743,3,0)))</f>
        <v/>
      </c>
      <c r="F665" s="497" t="str">
        <f>IF(OR(C665="",D665=""),"",IF(ISERROR(VLOOKUP(D665,'[1]Cap Financiera y Organizacional'!$B$13:$X$62743,5,0)),"",VLOOKUP(D665,'[1]Cap Financiera y Organizacional'!$B$13:$X$62743,5,0)))</f>
        <v/>
      </c>
      <c r="G665" s="520" t="str">
        <f t="shared" si="58"/>
        <v/>
      </c>
      <c r="H665" s="498" t="str">
        <f>IF(OR(D665="",E665="",F665=""),"",IF(AND(G665&gt;0,G665&lt;=CapFinanciera1),[1]Puntajes!$D$12,IF(AND(G665&gt;CapFinanciera1,G665&lt;=CapFinanciera2),[1]Puntajes!$D$13,IF(AND(G665&gt;CapFinanciera2,G665&lt;=CapFinanciera3),[1]Puntajes!$D$14,IF(AND(G665&gt;CapFinanciera3,G665&lt;=CapFinanciera4),[1]Puntajes!$D$15,IF(G665&gt;CapFinanciera4,[1]Puntajes!$D$16,0))))))</f>
        <v/>
      </c>
    </row>
    <row r="666" spans="3:8" ht="13.8">
      <c r="C666" s="558"/>
      <c r="D666" s="514" t="str">
        <f>IF(ISERROR(VLOOKUP(C666,'[1]Cap Financiera y Organizacional'!$A$12:$X$62743,2,0)),"",VLOOKUP(C666,'[1]Cap Financiera y Organizacional'!$A$12:$X$3603,2,0))</f>
        <v/>
      </c>
      <c r="E666" s="497" t="str">
        <f>IF(OR(C666="",D666=""),"",IF(ISERROR(VLOOKUP(D666,'[1]Cap Financiera y Organizacional'!$B$13:$X$62743,3,0)),"",VLOOKUP(D666,'[1]Cap Financiera y Organizacional'!$B$13:$X$62743,3,0)))</f>
        <v/>
      </c>
      <c r="F666" s="497" t="str">
        <f>IF(OR(C666="",D666=""),"",IF(ISERROR(VLOOKUP(D666,'[1]Cap Financiera y Organizacional'!$B$13:$X$62743,5,0)),"",VLOOKUP(D666,'[1]Cap Financiera y Organizacional'!$B$13:$X$62743,5,0)))</f>
        <v/>
      </c>
      <c r="G666" s="520" t="str">
        <f t="shared" si="58"/>
        <v/>
      </c>
      <c r="H666" s="498" t="str">
        <f>IF(OR(D666="",E666="",F666=""),"",IF(AND(G666&gt;0,G666&lt;=CapFinanciera1),[1]Puntajes!$D$12,IF(AND(G666&gt;CapFinanciera1,G666&lt;=CapFinanciera2),[1]Puntajes!$D$13,IF(AND(G666&gt;CapFinanciera2,G666&lt;=CapFinanciera3),[1]Puntajes!$D$14,IF(AND(G666&gt;CapFinanciera3,G666&lt;=CapFinanciera4),[1]Puntajes!$D$15,IF(G666&gt;CapFinanciera4,[1]Puntajes!$D$16,0))))))</f>
        <v/>
      </c>
    </row>
    <row r="667" spans="3:8" ht="13.8">
      <c r="C667" s="558"/>
      <c r="D667" s="514" t="str">
        <f>IF(ISERROR(VLOOKUP(C667,'[1]Cap Financiera y Organizacional'!$A$12:$X$62743,2,0)),"",VLOOKUP(C667,'[1]Cap Financiera y Organizacional'!$A$12:$X$3603,2,0))</f>
        <v/>
      </c>
      <c r="E667" s="497" t="str">
        <f>IF(OR(C667="",D667=""),"",IF(ISERROR(VLOOKUP(D667,'[1]Cap Financiera y Organizacional'!$B$13:$X$62743,3,0)),"",VLOOKUP(D667,'[1]Cap Financiera y Organizacional'!$B$13:$X$62743,3,0)))</f>
        <v/>
      </c>
      <c r="F667" s="497" t="str">
        <f>IF(OR(C667="",D667=""),"",IF(ISERROR(VLOOKUP(D667,'[1]Cap Financiera y Organizacional'!$B$13:$X$62743,5,0)),"",VLOOKUP(D667,'[1]Cap Financiera y Organizacional'!$B$13:$X$62743,5,0)))</f>
        <v/>
      </c>
      <c r="G667" s="520" t="str">
        <f t="shared" si="58"/>
        <v/>
      </c>
      <c r="H667" s="498" t="str">
        <f>IF(OR(D667="",E667="",F667=""),"",IF(AND(G667&gt;0,G667&lt;=CapFinanciera1),[1]Puntajes!$D$12,IF(AND(G667&gt;CapFinanciera1,G667&lt;=CapFinanciera2),[1]Puntajes!$D$13,IF(AND(G667&gt;CapFinanciera2,G667&lt;=CapFinanciera3),[1]Puntajes!$D$14,IF(AND(G667&gt;CapFinanciera3,G667&lt;=CapFinanciera4),[1]Puntajes!$D$15,IF(G667&gt;CapFinanciera4,[1]Puntajes!$D$16,0))))))</f>
        <v/>
      </c>
    </row>
    <row r="668" spans="3:8" ht="14.4" thickBot="1">
      <c r="C668" s="560"/>
      <c r="D668" s="561" t="str">
        <f>IF(ISERROR(VLOOKUP(C668,'[1]Cap Financiera y Organizacional'!$A$12:$X$62743,2,0)),"",VLOOKUP(C668,'[1]Cap Financiera y Organizacional'!$A$12:$X$3603,2,0))</f>
        <v/>
      </c>
      <c r="E668" s="501" t="str">
        <f>IF(OR(C668="",D668=""),"",IF(ISERROR(VLOOKUP(D668,'[1]Cap Financiera y Organizacional'!$B$13:$X$62743,3,0)),"",VLOOKUP(D668,'[1]Cap Financiera y Organizacional'!$B$13:$X$62743,3,0)))</f>
        <v/>
      </c>
      <c r="F668" s="501" t="str">
        <f>IF(OR(C668="",D668=""),"",IF(ISERROR(VLOOKUP(D668,'[1]Cap Financiera y Organizacional'!$B$13:$X$62743,5,0)),"",VLOOKUP(D668,'[1]Cap Financiera y Organizacional'!$B$13:$X$62743,5,0)))</f>
        <v/>
      </c>
      <c r="G668" s="524" t="str">
        <f t="shared" si="58"/>
        <v/>
      </c>
      <c r="H668" s="502" t="str">
        <f>IF(OR(D668="",E668="",F668=""),"",IF(AND(G668&gt;0,G668&lt;=CapFinanciera1),[1]Puntajes!$D$12,IF(AND(G668&gt;CapFinanciera1,G668&lt;=CapFinanciera2),[1]Puntajes!$D$13,IF(AND(G668&gt;CapFinanciera2,G668&lt;=CapFinanciera3),[1]Puntajes!$D$14,IF(AND(G668&gt;CapFinanciera3,G668&lt;=CapFinanciera4),[1]Puntajes!$D$15,IF(G668&gt;CapFinanciera4,[1]Puntajes!$D$16,0))))))</f>
        <v/>
      </c>
    </row>
    <row r="669" spans="3:8" ht="13.8">
      <c r="C669" s="562"/>
      <c r="D669" s="484" t="str">
        <f>IF(ISERROR(VLOOKUP(C669,'[1]Cap Financiera y Organizacional'!$A$12:$X$62743,2,0)),"",VLOOKUP(C669,'[1]Cap Financiera y Organizacional'!$A$12:$X$3603,2,0))</f>
        <v/>
      </c>
      <c r="E669" s="563"/>
      <c r="F669" s="497"/>
      <c r="G669" s="520"/>
      <c r="H669" s="498"/>
    </row>
    <row r="670" spans="3:8" ht="13.8">
      <c r="C670" s="558"/>
      <c r="D670" s="514" t="str">
        <f>IF(ISERROR(VLOOKUP(C670,'[1]Cap Financiera y Organizacional'!$A$12:$X$62743,2,0)),"",VLOOKUP(C670,'[1]Cap Financiera y Organizacional'!$A$12:$X$3603,2,0))</f>
        <v/>
      </c>
      <c r="E670" s="559" t="str">
        <f>IF(OR(C670="",D670=""),"",IF(ISERROR(VLOOKUP(D670,'[1]Cap Financiera y Organizacional'!$B$13:$X$62743,3,0)),"",VLOOKUP(D670,'[1]Cap Financiera y Organizacional'!$B$13:$X$62743,3,0)))</f>
        <v/>
      </c>
      <c r="F670" s="497" t="str">
        <f>IF(OR(C670="",D670=""),"",IF(ISERROR(VLOOKUP(D670,'[1]Cap Financiera y Organizacional'!$B$13:$X$62743,5,0)),"",VLOOKUP(D670,'[1]Cap Financiera y Organizacional'!$B$13:$X$62743,5,0)))</f>
        <v/>
      </c>
      <c r="G670" s="520" t="str">
        <f t="shared" ref="G670:G679" si="59">IF(OR(D670="",E670="",F670=""),"",IF(OR(E670=0,F670=0),0,E670/F670))</f>
        <v/>
      </c>
      <c r="H670" s="498" t="str">
        <f>IF(OR(D670="",E670="",F670=""),"",IF(AND(G670&gt;0,G670&lt;=CapFinanciera1),[1]Puntajes!$D$12,IF(AND(G670&gt;CapFinanciera1,G670&lt;=CapFinanciera2),[1]Puntajes!$D$13,IF(AND(G670&gt;CapFinanciera2,G670&lt;=CapFinanciera3),[1]Puntajes!$D$14,IF(AND(G670&gt;CapFinanciera3,G670&lt;=CapFinanciera4),[1]Puntajes!$D$15,IF(G670&gt;CapFinanciera4,[1]Puntajes!$D$16,0))))))</f>
        <v/>
      </c>
    </row>
    <row r="671" spans="3:8" ht="13.8">
      <c r="C671" s="558"/>
      <c r="D671" s="514" t="str">
        <f>IF(ISERROR(VLOOKUP(C671,'[1]Cap Financiera y Organizacional'!$A$12:$X$62743,2,0)),"",VLOOKUP(C671,'[1]Cap Financiera y Organizacional'!$A$12:$X$3603,2,0))</f>
        <v/>
      </c>
      <c r="E671" s="559" t="str">
        <f>IF(OR(C671="",D671=""),"",IF(ISERROR(VLOOKUP(D671,'[1]Cap Financiera y Organizacional'!$B$13:$X$62743,3,0)),"",VLOOKUP(D671,'[1]Cap Financiera y Organizacional'!$B$13:$X$62743,3,0)))</f>
        <v/>
      </c>
      <c r="F671" s="497" t="str">
        <f>IF(OR(C671="",D671=""),"",IF(ISERROR(VLOOKUP(D671,'[1]Cap Financiera y Organizacional'!$B$13:$X$62743,5,0)),"",VLOOKUP(D671,'[1]Cap Financiera y Organizacional'!$B$13:$X$62743,5,0)))</f>
        <v/>
      </c>
      <c r="G671" s="520" t="str">
        <f t="shared" si="59"/>
        <v/>
      </c>
      <c r="H671" s="498" t="str">
        <f>IF(OR(D671="",E671="",F671=""),"",IF(AND(G671&gt;0,G671&lt;=CapFinanciera1),[1]Puntajes!$D$12,IF(AND(G671&gt;CapFinanciera1,G671&lt;=CapFinanciera2),[1]Puntajes!$D$13,IF(AND(G671&gt;CapFinanciera2,G671&lt;=CapFinanciera3),[1]Puntajes!$D$14,IF(AND(G671&gt;CapFinanciera3,G671&lt;=CapFinanciera4),[1]Puntajes!$D$15,IF(G671&gt;CapFinanciera4,[1]Puntajes!$D$16,0))))))</f>
        <v/>
      </c>
    </row>
    <row r="672" spans="3:8" ht="13.8">
      <c r="C672" s="558"/>
      <c r="D672" s="514" t="str">
        <f>IF(ISERROR(VLOOKUP(C672,'[1]Cap Financiera y Organizacional'!$A$12:$X$62743,2,0)),"",VLOOKUP(C672,'[1]Cap Financiera y Organizacional'!$A$12:$X$3603,2,0))</f>
        <v/>
      </c>
      <c r="E672" s="559" t="str">
        <f>IF(OR(C672="",D672=""),"",IF(ISERROR(VLOOKUP(D672,'[1]Cap Financiera y Organizacional'!$B$13:$X$62743,3,0)),"",VLOOKUP(D672,'[1]Cap Financiera y Organizacional'!$B$13:$X$62743,3,0)))</f>
        <v/>
      </c>
      <c r="F672" s="497" t="str">
        <f>IF(OR(C672="",D672=""),"",IF(ISERROR(VLOOKUP(D672,'[1]Cap Financiera y Organizacional'!$B$13:$X$62743,5,0)),"",VLOOKUP(D672,'[1]Cap Financiera y Organizacional'!$B$13:$X$62743,5,0)))</f>
        <v/>
      </c>
      <c r="G672" s="520" t="str">
        <f t="shared" si="59"/>
        <v/>
      </c>
      <c r="H672" s="498" t="str">
        <f>IF(OR(D672="",E672="",F672=""),"",IF(AND(G672&gt;0,G672&lt;=CapFinanciera1),[1]Puntajes!$D$12,IF(AND(G672&gt;CapFinanciera1,G672&lt;=CapFinanciera2),[1]Puntajes!$D$13,IF(AND(G672&gt;CapFinanciera2,G672&lt;=CapFinanciera3),[1]Puntajes!$D$14,IF(AND(G672&gt;CapFinanciera3,G672&lt;=CapFinanciera4),[1]Puntajes!$D$15,IF(G672&gt;CapFinanciera4,[1]Puntajes!$D$16,0))))))</f>
        <v/>
      </c>
    </row>
    <row r="673" spans="3:8" ht="13.8">
      <c r="C673" s="558"/>
      <c r="D673" s="514" t="str">
        <f>IF(ISERROR(VLOOKUP(C673,'[1]Cap Financiera y Organizacional'!$A$12:$X$62743,2,0)),"",VLOOKUP(C673,'[1]Cap Financiera y Organizacional'!$A$12:$X$3603,2,0))</f>
        <v/>
      </c>
      <c r="E673" s="497" t="str">
        <f>IF(OR(C673="",D673=""),"",IF(ISERROR(VLOOKUP(D673,'[1]Cap Financiera y Organizacional'!$B$13:$X$62743,3,0)),"",VLOOKUP(D673,'[1]Cap Financiera y Organizacional'!$B$13:$X$62743,3,0)))</f>
        <v/>
      </c>
      <c r="F673" s="497" t="str">
        <f>IF(OR(C673="",D673=""),"",IF(ISERROR(VLOOKUP(D673,'[1]Cap Financiera y Organizacional'!$B$13:$X$62743,5,0)),"",VLOOKUP(D673,'[1]Cap Financiera y Organizacional'!$B$13:$X$62743,5,0)))</f>
        <v/>
      </c>
      <c r="G673" s="520" t="str">
        <f t="shared" si="59"/>
        <v/>
      </c>
      <c r="H673" s="498" t="str">
        <f>IF(OR(D673="",E673="",F673=""),"",IF(AND(G673&gt;0,G673&lt;=CapFinanciera1),[1]Puntajes!$D$12,IF(AND(G673&gt;CapFinanciera1,G673&lt;=CapFinanciera2),[1]Puntajes!$D$13,IF(AND(G673&gt;CapFinanciera2,G673&lt;=CapFinanciera3),[1]Puntajes!$D$14,IF(AND(G673&gt;CapFinanciera3,G673&lt;=CapFinanciera4),[1]Puntajes!$D$15,IF(G673&gt;CapFinanciera4,[1]Puntajes!$D$16,0))))))</f>
        <v/>
      </c>
    </row>
    <row r="674" spans="3:8" ht="13.8">
      <c r="C674" s="558"/>
      <c r="D674" s="514" t="str">
        <f>IF(ISERROR(VLOOKUP(C674,'[1]Cap Financiera y Organizacional'!$A$12:$X$62743,2,0)),"",VLOOKUP(C674,'[1]Cap Financiera y Organizacional'!$A$12:$X$3603,2,0))</f>
        <v/>
      </c>
      <c r="E674" s="497" t="str">
        <f>IF(OR(C674="",D674=""),"",IF(ISERROR(VLOOKUP(D674,'[1]Cap Financiera y Organizacional'!$B$13:$X$62743,3,0)),"",VLOOKUP(D674,'[1]Cap Financiera y Organizacional'!$B$13:$X$62743,3,0)))</f>
        <v/>
      </c>
      <c r="F674" s="497" t="str">
        <f>IF(OR(C674="",D674=""),"",IF(ISERROR(VLOOKUP(D674,'[1]Cap Financiera y Organizacional'!$B$13:$X$62743,5,0)),"",VLOOKUP(D674,'[1]Cap Financiera y Organizacional'!$B$13:$X$62743,5,0)))</f>
        <v/>
      </c>
      <c r="G674" s="520" t="str">
        <f t="shared" si="59"/>
        <v/>
      </c>
      <c r="H674" s="498" t="str">
        <f>IF(OR(D674="",E674="",F674=""),"",IF(AND(G674&gt;0,G674&lt;=CapFinanciera1),[1]Puntajes!$D$12,IF(AND(G674&gt;CapFinanciera1,G674&lt;=CapFinanciera2),[1]Puntajes!$D$13,IF(AND(G674&gt;CapFinanciera2,G674&lt;=CapFinanciera3),[1]Puntajes!$D$14,IF(AND(G674&gt;CapFinanciera3,G674&lt;=CapFinanciera4),[1]Puntajes!$D$15,IF(G674&gt;CapFinanciera4,[1]Puntajes!$D$16,0))))))</f>
        <v/>
      </c>
    </row>
    <row r="675" spans="3:8" ht="13.8">
      <c r="C675" s="558"/>
      <c r="D675" s="514" t="str">
        <f>IF(ISERROR(VLOOKUP(C675,'[1]Cap Financiera y Organizacional'!$A$12:$X$62743,2,0)),"",VLOOKUP(C675,'[1]Cap Financiera y Organizacional'!$A$12:$X$3603,2,0))</f>
        <v/>
      </c>
      <c r="E675" s="497" t="str">
        <f>IF(OR(C675="",D675=""),"",IF(ISERROR(VLOOKUP(D675,'[1]Cap Financiera y Organizacional'!$B$13:$X$62743,3,0)),"",VLOOKUP(D675,'[1]Cap Financiera y Organizacional'!$B$13:$X$62743,3,0)))</f>
        <v/>
      </c>
      <c r="F675" s="497" t="str">
        <f>IF(OR(C675="",D675=""),"",IF(ISERROR(VLOOKUP(D675,'[1]Cap Financiera y Organizacional'!$B$13:$X$62743,5,0)),"",VLOOKUP(D675,'[1]Cap Financiera y Organizacional'!$B$13:$X$62743,5,0)))</f>
        <v/>
      </c>
      <c r="G675" s="520" t="str">
        <f t="shared" si="59"/>
        <v/>
      </c>
      <c r="H675" s="498" t="str">
        <f>IF(OR(D675="",E675="",F675=""),"",IF(AND(G675&gt;0,G675&lt;=CapFinanciera1),[1]Puntajes!$D$12,IF(AND(G675&gt;CapFinanciera1,G675&lt;=CapFinanciera2),[1]Puntajes!$D$13,IF(AND(G675&gt;CapFinanciera2,G675&lt;=CapFinanciera3),[1]Puntajes!$D$14,IF(AND(G675&gt;CapFinanciera3,G675&lt;=CapFinanciera4),[1]Puntajes!$D$15,IF(G675&gt;CapFinanciera4,[1]Puntajes!$D$16,0))))))</f>
        <v/>
      </c>
    </row>
    <row r="676" spans="3:8" ht="13.8">
      <c r="C676" s="558"/>
      <c r="D676" s="514" t="str">
        <f>IF(ISERROR(VLOOKUP(C676,'[1]Cap Financiera y Organizacional'!$A$12:$X$62743,2,0)),"",VLOOKUP(C676,'[1]Cap Financiera y Organizacional'!$A$12:$X$3603,2,0))</f>
        <v/>
      </c>
      <c r="E676" s="497" t="str">
        <f>IF(OR(C676="",D676=""),"",IF(ISERROR(VLOOKUP(D676,'[1]Cap Financiera y Organizacional'!$B$13:$X$62743,3,0)),"",VLOOKUP(D676,'[1]Cap Financiera y Organizacional'!$B$13:$X$62743,3,0)))</f>
        <v/>
      </c>
      <c r="F676" s="497" t="str">
        <f>IF(OR(C676="",D676=""),"",IF(ISERROR(VLOOKUP(D676,'[1]Cap Financiera y Organizacional'!$B$13:$X$62743,5,0)),"",VLOOKUP(D676,'[1]Cap Financiera y Organizacional'!$B$13:$X$62743,5,0)))</f>
        <v/>
      </c>
      <c r="G676" s="520" t="str">
        <f t="shared" si="59"/>
        <v/>
      </c>
      <c r="H676" s="498" t="str">
        <f>IF(OR(D676="",E676="",F676=""),"",IF(AND(G676&gt;0,G676&lt;=CapFinanciera1),[1]Puntajes!$D$12,IF(AND(G676&gt;CapFinanciera1,G676&lt;=CapFinanciera2),[1]Puntajes!$D$13,IF(AND(G676&gt;CapFinanciera2,G676&lt;=CapFinanciera3),[1]Puntajes!$D$14,IF(AND(G676&gt;CapFinanciera3,G676&lt;=CapFinanciera4),[1]Puntajes!$D$15,IF(G676&gt;CapFinanciera4,[1]Puntajes!$D$16,0))))))</f>
        <v/>
      </c>
    </row>
    <row r="677" spans="3:8" ht="13.8">
      <c r="C677" s="558"/>
      <c r="D677" s="514" t="str">
        <f>IF(ISERROR(VLOOKUP(C677,'[1]Cap Financiera y Organizacional'!$A$12:$X$62743,2,0)),"",VLOOKUP(C677,'[1]Cap Financiera y Organizacional'!$A$12:$X$3603,2,0))</f>
        <v/>
      </c>
      <c r="E677" s="497" t="str">
        <f>IF(OR(C677="",D677=""),"",IF(ISERROR(VLOOKUP(D677,'[1]Cap Financiera y Organizacional'!$B$13:$X$62743,3,0)),"",VLOOKUP(D677,'[1]Cap Financiera y Organizacional'!$B$13:$X$62743,3,0)))</f>
        <v/>
      </c>
      <c r="F677" s="497" t="str">
        <f>IF(OR(C677="",D677=""),"",IF(ISERROR(VLOOKUP(D677,'[1]Cap Financiera y Organizacional'!$B$13:$X$62743,5,0)),"",VLOOKUP(D677,'[1]Cap Financiera y Organizacional'!$B$13:$X$62743,5,0)))</f>
        <v/>
      </c>
      <c r="G677" s="520" t="str">
        <f t="shared" si="59"/>
        <v/>
      </c>
      <c r="H677" s="498" t="str">
        <f>IF(OR(D677="",E677="",F677=""),"",IF(AND(G677&gt;0,G677&lt;=CapFinanciera1),[1]Puntajes!$D$12,IF(AND(G677&gt;CapFinanciera1,G677&lt;=CapFinanciera2),[1]Puntajes!$D$13,IF(AND(G677&gt;CapFinanciera2,G677&lt;=CapFinanciera3),[1]Puntajes!$D$14,IF(AND(G677&gt;CapFinanciera3,G677&lt;=CapFinanciera4),[1]Puntajes!$D$15,IF(G677&gt;CapFinanciera4,[1]Puntajes!$D$16,0))))))</f>
        <v/>
      </c>
    </row>
    <row r="678" spans="3:8" ht="13.8">
      <c r="C678" s="558"/>
      <c r="D678" s="514" t="str">
        <f>IF(ISERROR(VLOOKUP(C678,'[1]Cap Financiera y Organizacional'!$A$12:$X$62743,2,0)),"",VLOOKUP(C678,'[1]Cap Financiera y Organizacional'!$A$12:$X$3603,2,0))</f>
        <v/>
      </c>
      <c r="E678" s="497" t="str">
        <f>IF(OR(C678="",D678=""),"",IF(ISERROR(VLOOKUP(D678,'[1]Cap Financiera y Organizacional'!$B$13:$X$62743,3,0)),"",VLOOKUP(D678,'[1]Cap Financiera y Organizacional'!$B$13:$X$62743,3,0)))</f>
        <v/>
      </c>
      <c r="F678" s="497" t="str">
        <f>IF(OR(C678="",D678=""),"",IF(ISERROR(VLOOKUP(D678,'[1]Cap Financiera y Organizacional'!$B$13:$X$62743,5,0)),"",VLOOKUP(D678,'[1]Cap Financiera y Organizacional'!$B$13:$X$62743,5,0)))</f>
        <v/>
      </c>
      <c r="G678" s="520" t="str">
        <f t="shared" si="59"/>
        <v/>
      </c>
      <c r="H678" s="498" t="str">
        <f>IF(OR(D678="",E678="",F678=""),"",IF(AND(G678&gt;0,G678&lt;=CapFinanciera1),[1]Puntajes!$D$12,IF(AND(G678&gt;CapFinanciera1,G678&lt;=CapFinanciera2),[1]Puntajes!$D$13,IF(AND(G678&gt;CapFinanciera2,G678&lt;=CapFinanciera3),[1]Puntajes!$D$14,IF(AND(G678&gt;CapFinanciera3,G678&lt;=CapFinanciera4),[1]Puntajes!$D$15,IF(G678&gt;CapFinanciera4,[1]Puntajes!$D$16,0))))))</f>
        <v/>
      </c>
    </row>
    <row r="679" spans="3:8" ht="14.4" thickBot="1">
      <c r="C679" s="560"/>
      <c r="D679" s="561" t="str">
        <f>IF(ISERROR(VLOOKUP(C679,'[1]Cap Financiera y Organizacional'!$A$12:$X$62743,2,0)),"",VLOOKUP(C679,'[1]Cap Financiera y Organizacional'!$A$12:$X$3603,2,0))</f>
        <v/>
      </c>
      <c r="E679" s="501" t="str">
        <f>IF(OR(C679="",D679=""),"",IF(ISERROR(VLOOKUP(D679,'[1]Cap Financiera y Organizacional'!$B$13:$X$62743,3,0)),"",VLOOKUP(D679,'[1]Cap Financiera y Organizacional'!$B$13:$X$62743,3,0)))</f>
        <v/>
      </c>
      <c r="F679" s="501" t="str">
        <f>IF(OR(C679="",D679=""),"",IF(ISERROR(VLOOKUP(D679,'[1]Cap Financiera y Organizacional'!$B$13:$X$62743,5,0)),"",VLOOKUP(D679,'[1]Cap Financiera y Organizacional'!$B$13:$X$62743,5,0)))</f>
        <v/>
      </c>
      <c r="G679" s="524" t="str">
        <f t="shared" si="59"/>
        <v/>
      </c>
      <c r="H679" s="502" t="str">
        <f>IF(OR(D679="",E679="",F679=""),"",IF(AND(G679&gt;0,G679&lt;=CapFinanciera1),[1]Puntajes!$D$12,IF(AND(G679&gt;CapFinanciera1,G679&lt;=CapFinanciera2),[1]Puntajes!$D$13,IF(AND(G679&gt;CapFinanciera2,G679&lt;=CapFinanciera3),[1]Puntajes!$D$14,IF(AND(G679&gt;CapFinanciera3,G679&lt;=CapFinanciera4),[1]Puntajes!$D$15,IF(G679&gt;CapFinanciera4,[1]Puntajes!$D$16,0))))))</f>
        <v/>
      </c>
    </row>
    <row r="680" spans="3:8" ht="13.8">
      <c r="C680" s="562"/>
      <c r="D680" s="484" t="str">
        <f>IF(ISERROR(VLOOKUP(C680,'[1]Cap Financiera y Organizacional'!$A$12:$X$62743,2,0)),"",VLOOKUP(C680,'[1]Cap Financiera y Organizacional'!$A$12:$X$3603,2,0))</f>
        <v/>
      </c>
      <c r="E680" s="563"/>
      <c r="F680" s="497"/>
      <c r="G680" s="520"/>
      <c r="H680" s="498"/>
    </row>
    <row r="681" spans="3:8" ht="13.8">
      <c r="C681" s="558"/>
      <c r="D681" s="514" t="str">
        <f>IF(ISERROR(VLOOKUP(C681,'[1]Cap Financiera y Organizacional'!$A$12:$X$62743,2,0)),"",VLOOKUP(C681,'[1]Cap Financiera y Organizacional'!$A$12:$X$3603,2,0))</f>
        <v/>
      </c>
      <c r="E681" s="559" t="str">
        <f>IF(OR(C681="",D681=""),"",IF(ISERROR(VLOOKUP(D681,'[1]Cap Financiera y Organizacional'!$B$13:$X$62743,3,0)),"",VLOOKUP(D681,'[1]Cap Financiera y Organizacional'!$B$13:$X$62743,3,0)))</f>
        <v/>
      </c>
      <c r="F681" s="497" t="str">
        <f>IF(OR(C681="",D681=""),"",IF(ISERROR(VLOOKUP(D681,'[1]Cap Financiera y Organizacional'!$B$13:$X$62743,5,0)),"",VLOOKUP(D681,'[1]Cap Financiera y Organizacional'!$B$13:$X$62743,5,0)))</f>
        <v/>
      </c>
      <c r="G681" s="520" t="str">
        <f t="shared" ref="G681:G690" si="60">IF(OR(D681="",E681="",F681=""),"",IF(OR(E681=0,F681=0),0,E681/F681))</f>
        <v/>
      </c>
      <c r="H681" s="498" t="str">
        <f>IF(OR(D681="",E681="",F681=""),"",IF(AND(G681&gt;0,G681&lt;=CapFinanciera1),[1]Puntajes!$D$12,IF(AND(G681&gt;CapFinanciera1,G681&lt;=CapFinanciera2),[1]Puntajes!$D$13,IF(AND(G681&gt;CapFinanciera2,G681&lt;=CapFinanciera3),[1]Puntajes!$D$14,IF(AND(G681&gt;CapFinanciera3,G681&lt;=CapFinanciera4),[1]Puntajes!$D$15,IF(G681&gt;CapFinanciera4,[1]Puntajes!$D$16,0))))))</f>
        <v/>
      </c>
    </row>
    <row r="682" spans="3:8" ht="13.8">
      <c r="C682" s="558"/>
      <c r="D682" s="514" t="str">
        <f>IF(ISERROR(VLOOKUP(C682,'[1]Cap Financiera y Organizacional'!$A$12:$X$62743,2,0)),"",VLOOKUP(C682,'[1]Cap Financiera y Organizacional'!$A$12:$X$3603,2,0))</f>
        <v/>
      </c>
      <c r="E682" s="559" t="str">
        <f>IF(OR(C682="",D682=""),"",IF(ISERROR(VLOOKUP(D682,'[1]Cap Financiera y Organizacional'!$B$13:$X$62743,3,0)),"",VLOOKUP(D682,'[1]Cap Financiera y Organizacional'!$B$13:$X$62743,3,0)))</f>
        <v/>
      </c>
      <c r="F682" s="497" t="str">
        <f>IF(OR(C682="",D682=""),"",IF(ISERROR(VLOOKUP(D682,'[1]Cap Financiera y Organizacional'!$B$13:$X$62743,5,0)),"",VLOOKUP(D682,'[1]Cap Financiera y Organizacional'!$B$13:$X$62743,5,0)))</f>
        <v/>
      </c>
      <c r="G682" s="520" t="str">
        <f t="shared" si="60"/>
        <v/>
      </c>
      <c r="H682" s="498" t="str">
        <f>IF(OR(D682="",E682="",F682=""),"",IF(AND(G682&gt;0,G682&lt;=CapFinanciera1),[1]Puntajes!$D$12,IF(AND(G682&gt;CapFinanciera1,G682&lt;=CapFinanciera2),[1]Puntajes!$D$13,IF(AND(G682&gt;CapFinanciera2,G682&lt;=CapFinanciera3),[1]Puntajes!$D$14,IF(AND(G682&gt;CapFinanciera3,G682&lt;=CapFinanciera4),[1]Puntajes!$D$15,IF(G682&gt;CapFinanciera4,[1]Puntajes!$D$16,0))))))</f>
        <v/>
      </c>
    </row>
    <row r="683" spans="3:8" ht="13.8">
      <c r="C683" s="558"/>
      <c r="D683" s="514" t="str">
        <f>IF(ISERROR(VLOOKUP(C683,'[1]Cap Financiera y Organizacional'!$A$12:$X$62743,2,0)),"",VLOOKUP(C683,'[1]Cap Financiera y Organizacional'!$A$12:$X$3603,2,0))</f>
        <v/>
      </c>
      <c r="E683" s="559" t="str">
        <f>IF(OR(C683="",D683=""),"",IF(ISERROR(VLOOKUP(D683,'[1]Cap Financiera y Organizacional'!$B$13:$X$62743,3,0)),"",VLOOKUP(D683,'[1]Cap Financiera y Organizacional'!$B$13:$X$62743,3,0)))</f>
        <v/>
      </c>
      <c r="F683" s="497" t="str">
        <f>IF(OR(C683="",D683=""),"",IF(ISERROR(VLOOKUP(D683,'[1]Cap Financiera y Organizacional'!$B$13:$X$62743,5,0)),"",VLOOKUP(D683,'[1]Cap Financiera y Organizacional'!$B$13:$X$62743,5,0)))</f>
        <v/>
      </c>
      <c r="G683" s="520" t="str">
        <f t="shared" si="60"/>
        <v/>
      </c>
      <c r="H683" s="498" t="str">
        <f>IF(OR(D683="",E683="",F683=""),"",IF(AND(G683&gt;0,G683&lt;=CapFinanciera1),[1]Puntajes!$D$12,IF(AND(G683&gt;CapFinanciera1,G683&lt;=CapFinanciera2),[1]Puntajes!$D$13,IF(AND(G683&gt;CapFinanciera2,G683&lt;=CapFinanciera3),[1]Puntajes!$D$14,IF(AND(G683&gt;CapFinanciera3,G683&lt;=CapFinanciera4),[1]Puntajes!$D$15,IF(G683&gt;CapFinanciera4,[1]Puntajes!$D$16,0))))))</f>
        <v/>
      </c>
    </row>
    <row r="684" spans="3:8" ht="13.8">
      <c r="C684" s="558"/>
      <c r="D684" s="514" t="str">
        <f>IF(ISERROR(VLOOKUP(C684,'[1]Cap Financiera y Organizacional'!$A$12:$X$62743,2,0)),"",VLOOKUP(C684,'[1]Cap Financiera y Organizacional'!$A$12:$X$3603,2,0))</f>
        <v/>
      </c>
      <c r="E684" s="497" t="str">
        <f>IF(OR(C684="",D684=""),"",IF(ISERROR(VLOOKUP(D684,'[1]Cap Financiera y Organizacional'!$B$13:$X$62743,3,0)),"",VLOOKUP(D684,'[1]Cap Financiera y Organizacional'!$B$13:$X$62743,3,0)))</f>
        <v/>
      </c>
      <c r="F684" s="497" t="str">
        <f>IF(OR(C684="",D684=""),"",IF(ISERROR(VLOOKUP(D684,'[1]Cap Financiera y Organizacional'!$B$13:$X$62743,5,0)),"",VLOOKUP(D684,'[1]Cap Financiera y Organizacional'!$B$13:$X$62743,5,0)))</f>
        <v/>
      </c>
      <c r="G684" s="520" t="str">
        <f t="shared" si="60"/>
        <v/>
      </c>
      <c r="H684" s="498" t="str">
        <f>IF(OR(D684="",E684="",F684=""),"",IF(AND(G684&gt;0,G684&lt;=CapFinanciera1),[1]Puntajes!$D$12,IF(AND(G684&gt;CapFinanciera1,G684&lt;=CapFinanciera2),[1]Puntajes!$D$13,IF(AND(G684&gt;CapFinanciera2,G684&lt;=CapFinanciera3),[1]Puntajes!$D$14,IF(AND(G684&gt;CapFinanciera3,G684&lt;=CapFinanciera4),[1]Puntajes!$D$15,IF(G684&gt;CapFinanciera4,[1]Puntajes!$D$16,0))))))</f>
        <v/>
      </c>
    </row>
    <row r="685" spans="3:8" ht="13.8">
      <c r="C685" s="558"/>
      <c r="D685" s="514" t="str">
        <f>IF(ISERROR(VLOOKUP(C685,'[1]Cap Financiera y Organizacional'!$A$12:$X$62743,2,0)),"",VLOOKUP(C685,'[1]Cap Financiera y Organizacional'!$A$12:$X$3603,2,0))</f>
        <v/>
      </c>
      <c r="E685" s="497" t="str">
        <f>IF(OR(C685="",D685=""),"",IF(ISERROR(VLOOKUP(D685,'[1]Cap Financiera y Organizacional'!$B$13:$X$62743,3,0)),"",VLOOKUP(D685,'[1]Cap Financiera y Organizacional'!$B$13:$X$62743,3,0)))</f>
        <v/>
      </c>
      <c r="F685" s="497" t="str">
        <f>IF(OR(C685="",D685=""),"",IF(ISERROR(VLOOKUP(D685,'[1]Cap Financiera y Organizacional'!$B$13:$X$62743,5,0)),"",VLOOKUP(D685,'[1]Cap Financiera y Organizacional'!$B$13:$X$62743,5,0)))</f>
        <v/>
      </c>
      <c r="G685" s="520" t="str">
        <f t="shared" si="60"/>
        <v/>
      </c>
      <c r="H685" s="498" t="str">
        <f>IF(OR(D685="",E685="",F685=""),"",IF(AND(G685&gt;0,G685&lt;=CapFinanciera1),[1]Puntajes!$D$12,IF(AND(G685&gt;CapFinanciera1,G685&lt;=CapFinanciera2),[1]Puntajes!$D$13,IF(AND(G685&gt;CapFinanciera2,G685&lt;=CapFinanciera3),[1]Puntajes!$D$14,IF(AND(G685&gt;CapFinanciera3,G685&lt;=CapFinanciera4),[1]Puntajes!$D$15,IF(G685&gt;CapFinanciera4,[1]Puntajes!$D$16,0))))))</f>
        <v/>
      </c>
    </row>
    <row r="686" spans="3:8" ht="13.8">
      <c r="C686" s="558"/>
      <c r="D686" s="514" t="str">
        <f>IF(ISERROR(VLOOKUP(C686,'[1]Cap Financiera y Organizacional'!$A$12:$X$62743,2,0)),"",VLOOKUP(C686,'[1]Cap Financiera y Organizacional'!$A$12:$X$3603,2,0))</f>
        <v/>
      </c>
      <c r="E686" s="497" t="str">
        <f>IF(OR(C686="",D686=""),"",IF(ISERROR(VLOOKUP(D686,'[1]Cap Financiera y Organizacional'!$B$13:$X$62743,3,0)),"",VLOOKUP(D686,'[1]Cap Financiera y Organizacional'!$B$13:$X$62743,3,0)))</f>
        <v/>
      </c>
      <c r="F686" s="497" t="str">
        <f>IF(OR(C686="",D686=""),"",IF(ISERROR(VLOOKUP(D686,'[1]Cap Financiera y Organizacional'!$B$13:$X$62743,5,0)),"",VLOOKUP(D686,'[1]Cap Financiera y Organizacional'!$B$13:$X$62743,5,0)))</f>
        <v/>
      </c>
      <c r="G686" s="520" t="str">
        <f t="shared" si="60"/>
        <v/>
      </c>
      <c r="H686" s="498" t="str">
        <f>IF(OR(D686="",E686="",F686=""),"",IF(AND(G686&gt;0,G686&lt;=CapFinanciera1),[1]Puntajes!$D$12,IF(AND(G686&gt;CapFinanciera1,G686&lt;=CapFinanciera2),[1]Puntajes!$D$13,IF(AND(G686&gt;CapFinanciera2,G686&lt;=CapFinanciera3),[1]Puntajes!$D$14,IF(AND(G686&gt;CapFinanciera3,G686&lt;=CapFinanciera4),[1]Puntajes!$D$15,IF(G686&gt;CapFinanciera4,[1]Puntajes!$D$16,0))))))</f>
        <v/>
      </c>
    </row>
    <row r="687" spans="3:8" ht="13.8">
      <c r="C687" s="558"/>
      <c r="D687" s="514" t="str">
        <f>IF(ISERROR(VLOOKUP(C687,'[1]Cap Financiera y Organizacional'!$A$12:$X$62743,2,0)),"",VLOOKUP(C687,'[1]Cap Financiera y Organizacional'!$A$12:$X$3603,2,0))</f>
        <v/>
      </c>
      <c r="E687" s="497" t="str">
        <f>IF(OR(C687="",D687=""),"",IF(ISERROR(VLOOKUP(D687,'[1]Cap Financiera y Organizacional'!$B$13:$X$62743,3,0)),"",VLOOKUP(D687,'[1]Cap Financiera y Organizacional'!$B$13:$X$62743,3,0)))</f>
        <v/>
      </c>
      <c r="F687" s="497" t="str">
        <f>IF(OR(C687="",D687=""),"",IF(ISERROR(VLOOKUP(D687,'[1]Cap Financiera y Organizacional'!$B$13:$X$62743,5,0)),"",VLOOKUP(D687,'[1]Cap Financiera y Organizacional'!$B$13:$X$62743,5,0)))</f>
        <v/>
      </c>
      <c r="G687" s="520" t="str">
        <f t="shared" si="60"/>
        <v/>
      </c>
      <c r="H687" s="498" t="str">
        <f>IF(OR(D687="",E687="",F687=""),"",IF(AND(G687&gt;0,G687&lt;=CapFinanciera1),[1]Puntajes!$D$12,IF(AND(G687&gt;CapFinanciera1,G687&lt;=CapFinanciera2),[1]Puntajes!$D$13,IF(AND(G687&gt;CapFinanciera2,G687&lt;=CapFinanciera3),[1]Puntajes!$D$14,IF(AND(G687&gt;CapFinanciera3,G687&lt;=CapFinanciera4),[1]Puntajes!$D$15,IF(G687&gt;CapFinanciera4,[1]Puntajes!$D$16,0))))))</f>
        <v/>
      </c>
    </row>
    <row r="688" spans="3:8" ht="13.8">
      <c r="C688" s="558"/>
      <c r="D688" s="514" t="str">
        <f>IF(ISERROR(VLOOKUP(C688,'[1]Cap Financiera y Organizacional'!$A$12:$X$62743,2,0)),"",VLOOKUP(C688,'[1]Cap Financiera y Organizacional'!$A$12:$X$3603,2,0))</f>
        <v/>
      </c>
      <c r="E688" s="497" t="str">
        <f>IF(OR(C688="",D688=""),"",IF(ISERROR(VLOOKUP(D688,'[1]Cap Financiera y Organizacional'!$B$13:$X$62743,3,0)),"",VLOOKUP(D688,'[1]Cap Financiera y Organizacional'!$B$13:$X$62743,3,0)))</f>
        <v/>
      </c>
      <c r="F688" s="497" t="str">
        <f>IF(OR(C688="",D688=""),"",IF(ISERROR(VLOOKUP(D688,'[1]Cap Financiera y Organizacional'!$B$13:$X$62743,5,0)),"",VLOOKUP(D688,'[1]Cap Financiera y Organizacional'!$B$13:$X$62743,5,0)))</f>
        <v/>
      </c>
      <c r="G688" s="520" t="str">
        <f t="shared" si="60"/>
        <v/>
      </c>
      <c r="H688" s="498" t="str">
        <f>IF(OR(D688="",E688="",F688=""),"",IF(AND(G688&gt;0,G688&lt;=CapFinanciera1),[1]Puntajes!$D$12,IF(AND(G688&gt;CapFinanciera1,G688&lt;=CapFinanciera2),[1]Puntajes!$D$13,IF(AND(G688&gt;CapFinanciera2,G688&lt;=CapFinanciera3),[1]Puntajes!$D$14,IF(AND(G688&gt;CapFinanciera3,G688&lt;=CapFinanciera4),[1]Puntajes!$D$15,IF(G688&gt;CapFinanciera4,[1]Puntajes!$D$16,0))))))</f>
        <v/>
      </c>
    </row>
    <row r="689" spans="3:8" ht="13.8">
      <c r="C689" s="558"/>
      <c r="D689" s="514" t="str">
        <f>IF(ISERROR(VLOOKUP(C689,'[1]Cap Financiera y Organizacional'!$A$12:$X$62743,2,0)),"",VLOOKUP(C689,'[1]Cap Financiera y Organizacional'!$A$12:$X$3603,2,0))</f>
        <v/>
      </c>
      <c r="E689" s="497" t="str">
        <f>IF(OR(C689="",D689=""),"",IF(ISERROR(VLOOKUP(D689,'[1]Cap Financiera y Organizacional'!$B$13:$X$62743,3,0)),"",VLOOKUP(D689,'[1]Cap Financiera y Organizacional'!$B$13:$X$62743,3,0)))</f>
        <v/>
      </c>
      <c r="F689" s="497" t="str">
        <f>IF(OR(C689="",D689=""),"",IF(ISERROR(VLOOKUP(D689,'[1]Cap Financiera y Organizacional'!$B$13:$X$62743,5,0)),"",VLOOKUP(D689,'[1]Cap Financiera y Organizacional'!$B$13:$X$62743,5,0)))</f>
        <v/>
      </c>
      <c r="G689" s="520" t="str">
        <f t="shared" si="60"/>
        <v/>
      </c>
      <c r="H689" s="498" t="str">
        <f>IF(OR(D689="",E689="",F689=""),"",IF(AND(G689&gt;0,G689&lt;=CapFinanciera1),[1]Puntajes!$D$12,IF(AND(G689&gt;CapFinanciera1,G689&lt;=CapFinanciera2),[1]Puntajes!$D$13,IF(AND(G689&gt;CapFinanciera2,G689&lt;=CapFinanciera3),[1]Puntajes!$D$14,IF(AND(G689&gt;CapFinanciera3,G689&lt;=CapFinanciera4),[1]Puntajes!$D$15,IF(G689&gt;CapFinanciera4,[1]Puntajes!$D$16,0))))))</f>
        <v/>
      </c>
    </row>
    <row r="690" spans="3:8" ht="14.4" thickBot="1">
      <c r="C690" s="560"/>
      <c r="D690" s="561" t="str">
        <f>IF(ISERROR(VLOOKUP(C690,'[1]Cap Financiera y Organizacional'!$A$12:$X$62743,2,0)),"",VLOOKUP(C690,'[1]Cap Financiera y Organizacional'!$A$12:$X$3603,2,0))</f>
        <v/>
      </c>
      <c r="E690" s="501" t="str">
        <f>IF(OR(C690="",D690=""),"",IF(ISERROR(VLOOKUP(D690,'[1]Cap Financiera y Organizacional'!$B$13:$X$62743,3,0)),"",VLOOKUP(D690,'[1]Cap Financiera y Organizacional'!$B$13:$X$62743,3,0)))</f>
        <v/>
      </c>
      <c r="F690" s="501" t="str">
        <f>IF(OR(C690="",D690=""),"",IF(ISERROR(VLOOKUP(D690,'[1]Cap Financiera y Organizacional'!$B$13:$X$62743,5,0)),"",VLOOKUP(D690,'[1]Cap Financiera y Organizacional'!$B$13:$X$62743,5,0)))</f>
        <v/>
      </c>
      <c r="G690" s="524" t="str">
        <f t="shared" si="60"/>
        <v/>
      </c>
      <c r="H690" s="502" t="str">
        <f>IF(OR(D690="",E690="",F690=""),"",IF(AND(G690&gt;0,G690&lt;=CapFinanciera1),[1]Puntajes!$D$12,IF(AND(G690&gt;CapFinanciera1,G690&lt;=CapFinanciera2),[1]Puntajes!$D$13,IF(AND(G690&gt;CapFinanciera2,G690&lt;=CapFinanciera3),[1]Puntajes!$D$14,IF(AND(G690&gt;CapFinanciera3,G690&lt;=CapFinanciera4),[1]Puntajes!$D$15,IF(G690&gt;CapFinanciera4,[1]Puntajes!$D$16,0))))))</f>
        <v/>
      </c>
    </row>
    <row r="691" spans="3:8" ht="13.8">
      <c r="C691" s="562"/>
      <c r="D691" s="484" t="str">
        <f>IF(ISERROR(VLOOKUP(C691,'[1]Cap Financiera y Organizacional'!$A$12:$X$62743,2,0)),"",VLOOKUP(C691,'[1]Cap Financiera y Organizacional'!$A$12:$X$3603,2,0))</f>
        <v/>
      </c>
      <c r="E691" s="563"/>
      <c r="F691" s="497"/>
      <c r="G691" s="520"/>
      <c r="H691" s="498"/>
    </row>
    <row r="692" spans="3:8" ht="13.8">
      <c r="C692" s="558"/>
      <c r="D692" s="514" t="str">
        <f>IF(ISERROR(VLOOKUP(C692,'[1]Cap Financiera y Organizacional'!$A$12:$X$62743,2,0)),"",VLOOKUP(C692,'[1]Cap Financiera y Organizacional'!$A$12:$X$3603,2,0))</f>
        <v/>
      </c>
      <c r="E692" s="559" t="str">
        <f>IF(OR(C692="",D692=""),"",IF(ISERROR(VLOOKUP(D692,'[1]Cap Financiera y Organizacional'!$B$13:$X$62743,3,0)),"",VLOOKUP(D692,'[1]Cap Financiera y Organizacional'!$B$13:$X$62743,3,0)))</f>
        <v/>
      </c>
      <c r="F692" s="497" t="str">
        <f>IF(OR(C692="",D692=""),"",IF(ISERROR(VLOOKUP(D692,'[1]Cap Financiera y Organizacional'!$B$13:$X$62743,5,0)),"",VLOOKUP(D692,'[1]Cap Financiera y Organizacional'!$B$13:$X$62743,5,0)))</f>
        <v/>
      </c>
      <c r="G692" s="520" t="str">
        <f t="shared" ref="G692:G701" si="61">IF(OR(D692="",E692="",F692=""),"",IF(OR(E692=0,F692=0),0,E692/F692))</f>
        <v/>
      </c>
      <c r="H692" s="498" t="str">
        <f>IF(OR(D692="",E692="",F692=""),"",IF(AND(G692&gt;0,G692&lt;=CapFinanciera1),[1]Puntajes!$D$12,IF(AND(G692&gt;CapFinanciera1,G692&lt;=CapFinanciera2),[1]Puntajes!$D$13,IF(AND(G692&gt;CapFinanciera2,G692&lt;=CapFinanciera3),[1]Puntajes!$D$14,IF(AND(G692&gt;CapFinanciera3,G692&lt;=CapFinanciera4),[1]Puntajes!$D$15,IF(G692&gt;CapFinanciera4,[1]Puntajes!$D$16,0))))))</f>
        <v/>
      </c>
    </row>
    <row r="693" spans="3:8" ht="13.8">
      <c r="C693" s="558"/>
      <c r="D693" s="514" t="str">
        <f>IF(ISERROR(VLOOKUP(C693,'[1]Cap Financiera y Organizacional'!$A$12:$X$62743,2,0)),"",VLOOKUP(C693,'[1]Cap Financiera y Organizacional'!$A$12:$X$3603,2,0))</f>
        <v/>
      </c>
      <c r="E693" s="559" t="str">
        <f>IF(OR(C693="",D693=""),"",IF(ISERROR(VLOOKUP(D693,'[1]Cap Financiera y Organizacional'!$B$13:$X$62743,3,0)),"",VLOOKUP(D693,'[1]Cap Financiera y Organizacional'!$B$13:$X$62743,3,0)))</f>
        <v/>
      </c>
      <c r="F693" s="497" t="str">
        <f>IF(OR(C693="",D693=""),"",IF(ISERROR(VLOOKUP(D693,'[1]Cap Financiera y Organizacional'!$B$13:$X$62743,5,0)),"",VLOOKUP(D693,'[1]Cap Financiera y Organizacional'!$B$13:$X$62743,5,0)))</f>
        <v/>
      </c>
      <c r="G693" s="520" t="str">
        <f t="shared" si="61"/>
        <v/>
      </c>
      <c r="H693" s="498" t="str">
        <f>IF(OR(D693="",E693="",F693=""),"",IF(AND(G693&gt;0,G693&lt;=CapFinanciera1),[1]Puntajes!$D$12,IF(AND(G693&gt;CapFinanciera1,G693&lt;=CapFinanciera2),[1]Puntajes!$D$13,IF(AND(G693&gt;CapFinanciera2,G693&lt;=CapFinanciera3),[1]Puntajes!$D$14,IF(AND(G693&gt;CapFinanciera3,G693&lt;=CapFinanciera4),[1]Puntajes!$D$15,IF(G693&gt;CapFinanciera4,[1]Puntajes!$D$16,0))))))</f>
        <v/>
      </c>
    </row>
    <row r="694" spans="3:8" ht="13.8">
      <c r="C694" s="558"/>
      <c r="D694" s="514" t="str">
        <f>IF(ISERROR(VLOOKUP(C694,'[1]Cap Financiera y Organizacional'!$A$12:$X$62743,2,0)),"",VLOOKUP(C694,'[1]Cap Financiera y Organizacional'!$A$12:$X$3603,2,0))</f>
        <v/>
      </c>
      <c r="E694" s="559" t="str">
        <f>IF(OR(C694="",D694=""),"",IF(ISERROR(VLOOKUP(D694,'[1]Cap Financiera y Organizacional'!$B$13:$X$62743,3,0)),"",VLOOKUP(D694,'[1]Cap Financiera y Organizacional'!$B$13:$X$62743,3,0)))</f>
        <v/>
      </c>
      <c r="F694" s="497" t="str">
        <f>IF(OR(C694="",D694=""),"",IF(ISERROR(VLOOKUP(D694,'[1]Cap Financiera y Organizacional'!$B$13:$X$62743,5,0)),"",VLOOKUP(D694,'[1]Cap Financiera y Organizacional'!$B$13:$X$62743,5,0)))</f>
        <v/>
      </c>
      <c r="G694" s="520" t="str">
        <f t="shared" si="61"/>
        <v/>
      </c>
      <c r="H694" s="498" t="str">
        <f>IF(OR(D694="",E694="",F694=""),"",IF(AND(G694&gt;0,G694&lt;=CapFinanciera1),[1]Puntajes!$D$12,IF(AND(G694&gt;CapFinanciera1,G694&lt;=CapFinanciera2),[1]Puntajes!$D$13,IF(AND(G694&gt;CapFinanciera2,G694&lt;=CapFinanciera3),[1]Puntajes!$D$14,IF(AND(G694&gt;CapFinanciera3,G694&lt;=CapFinanciera4),[1]Puntajes!$D$15,IF(G694&gt;CapFinanciera4,[1]Puntajes!$D$16,0))))))</f>
        <v/>
      </c>
    </row>
    <row r="695" spans="3:8" ht="13.8">
      <c r="C695" s="558"/>
      <c r="D695" s="514" t="str">
        <f>IF(ISERROR(VLOOKUP(C695,'[1]Cap Financiera y Organizacional'!$A$12:$X$62743,2,0)),"",VLOOKUP(C695,'[1]Cap Financiera y Organizacional'!$A$12:$X$3603,2,0))</f>
        <v/>
      </c>
      <c r="E695" s="497" t="str">
        <f>IF(OR(C695="",D695=""),"",IF(ISERROR(VLOOKUP(D695,'[1]Cap Financiera y Organizacional'!$B$13:$X$62743,3,0)),"",VLOOKUP(D695,'[1]Cap Financiera y Organizacional'!$B$13:$X$62743,3,0)))</f>
        <v/>
      </c>
      <c r="F695" s="497" t="str">
        <f>IF(OR(C695="",D695=""),"",IF(ISERROR(VLOOKUP(D695,'[1]Cap Financiera y Organizacional'!$B$13:$X$62743,5,0)),"",VLOOKUP(D695,'[1]Cap Financiera y Organizacional'!$B$13:$X$62743,5,0)))</f>
        <v/>
      </c>
      <c r="G695" s="520" t="str">
        <f t="shared" si="61"/>
        <v/>
      </c>
      <c r="H695" s="498" t="str">
        <f>IF(OR(D695="",E695="",F695=""),"",IF(AND(G695&gt;0,G695&lt;=CapFinanciera1),[1]Puntajes!$D$12,IF(AND(G695&gt;CapFinanciera1,G695&lt;=CapFinanciera2),[1]Puntajes!$D$13,IF(AND(G695&gt;CapFinanciera2,G695&lt;=CapFinanciera3),[1]Puntajes!$D$14,IF(AND(G695&gt;CapFinanciera3,G695&lt;=CapFinanciera4),[1]Puntajes!$D$15,IF(G695&gt;CapFinanciera4,[1]Puntajes!$D$16,0))))))</f>
        <v/>
      </c>
    </row>
    <row r="696" spans="3:8" ht="13.8">
      <c r="C696" s="558"/>
      <c r="D696" s="514" t="str">
        <f>IF(ISERROR(VLOOKUP(C696,'[1]Cap Financiera y Organizacional'!$A$12:$X$62743,2,0)),"",VLOOKUP(C696,'[1]Cap Financiera y Organizacional'!$A$12:$X$3603,2,0))</f>
        <v/>
      </c>
      <c r="E696" s="497" t="str">
        <f>IF(OR(C696="",D696=""),"",IF(ISERROR(VLOOKUP(D696,'[1]Cap Financiera y Organizacional'!$B$13:$X$62743,3,0)),"",VLOOKUP(D696,'[1]Cap Financiera y Organizacional'!$B$13:$X$62743,3,0)))</f>
        <v/>
      </c>
      <c r="F696" s="497" t="str">
        <f>IF(OR(C696="",D696=""),"",IF(ISERROR(VLOOKUP(D696,'[1]Cap Financiera y Organizacional'!$B$13:$X$62743,5,0)),"",VLOOKUP(D696,'[1]Cap Financiera y Organizacional'!$B$13:$X$62743,5,0)))</f>
        <v/>
      </c>
      <c r="G696" s="520" t="str">
        <f t="shared" si="61"/>
        <v/>
      </c>
      <c r="H696" s="498" t="str">
        <f>IF(OR(D696="",E696="",F696=""),"",IF(AND(G696&gt;0,G696&lt;=CapFinanciera1),[1]Puntajes!$D$12,IF(AND(G696&gt;CapFinanciera1,G696&lt;=CapFinanciera2),[1]Puntajes!$D$13,IF(AND(G696&gt;CapFinanciera2,G696&lt;=CapFinanciera3),[1]Puntajes!$D$14,IF(AND(G696&gt;CapFinanciera3,G696&lt;=CapFinanciera4),[1]Puntajes!$D$15,IF(G696&gt;CapFinanciera4,[1]Puntajes!$D$16,0))))))</f>
        <v/>
      </c>
    </row>
    <row r="697" spans="3:8" ht="13.8">
      <c r="C697" s="558"/>
      <c r="D697" s="514" t="str">
        <f>IF(ISERROR(VLOOKUP(C697,'[1]Cap Financiera y Organizacional'!$A$12:$X$62743,2,0)),"",VLOOKUP(C697,'[1]Cap Financiera y Organizacional'!$A$12:$X$3603,2,0))</f>
        <v/>
      </c>
      <c r="E697" s="497" t="str">
        <f>IF(OR(C697="",D697=""),"",IF(ISERROR(VLOOKUP(D697,'[1]Cap Financiera y Organizacional'!$B$13:$X$62743,3,0)),"",VLOOKUP(D697,'[1]Cap Financiera y Organizacional'!$B$13:$X$62743,3,0)))</f>
        <v/>
      </c>
      <c r="F697" s="497" t="str">
        <f>IF(OR(C697="",D697=""),"",IF(ISERROR(VLOOKUP(D697,'[1]Cap Financiera y Organizacional'!$B$13:$X$62743,5,0)),"",VLOOKUP(D697,'[1]Cap Financiera y Organizacional'!$B$13:$X$62743,5,0)))</f>
        <v/>
      </c>
      <c r="G697" s="520" t="str">
        <f t="shared" si="61"/>
        <v/>
      </c>
      <c r="H697" s="498" t="str">
        <f>IF(OR(D697="",E697="",F697=""),"",IF(AND(G697&gt;0,G697&lt;=CapFinanciera1),[1]Puntajes!$D$12,IF(AND(G697&gt;CapFinanciera1,G697&lt;=CapFinanciera2),[1]Puntajes!$D$13,IF(AND(G697&gt;CapFinanciera2,G697&lt;=CapFinanciera3),[1]Puntajes!$D$14,IF(AND(G697&gt;CapFinanciera3,G697&lt;=CapFinanciera4),[1]Puntajes!$D$15,IF(G697&gt;CapFinanciera4,[1]Puntajes!$D$16,0))))))</f>
        <v/>
      </c>
    </row>
    <row r="698" spans="3:8" ht="13.8">
      <c r="C698" s="558"/>
      <c r="D698" s="514" t="str">
        <f>IF(ISERROR(VLOOKUP(C698,'[1]Cap Financiera y Organizacional'!$A$12:$X$62743,2,0)),"",VLOOKUP(C698,'[1]Cap Financiera y Organizacional'!$A$12:$X$3603,2,0))</f>
        <v/>
      </c>
      <c r="E698" s="497" t="str">
        <f>IF(OR(C698="",D698=""),"",IF(ISERROR(VLOOKUP(D698,'[1]Cap Financiera y Organizacional'!$B$13:$X$62743,3,0)),"",VLOOKUP(D698,'[1]Cap Financiera y Organizacional'!$B$13:$X$62743,3,0)))</f>
        <v/>
      </c>
      <c r="F698" s="497" t="str">
        <f>IF(OR(C698="",D698=""),"",IF(ISERROR(VLOOKUP(D698,'[1]Cap Financiera y Organizacional'!$B$13:$X$62743,5,0)),"",VLOOKUP(D698,'[1]Cap Financiera y Organizacional'!$B$13:$X$62743,5,0)))</f>
        <v/>
      </c>
      <c r="G698" s="520" t="str">
        <f t="shared" si="61"/>
        <v/>
      </c>
      <c r="H698" s="498" t="str">
        <f>IF(OR(D698="",E698="",F698=""),"",IF(AND(G698&gt;0,G698&lt;=CapFinanciera1),[1]Puntajes!$D$12,IF(AND(G698&gt;CapFinanciera1,G698&lt;=CapFinanciera2),[1]Puntajes!$D$13,IF(AND(G698&gt;CapFinanciera2,G698&lt;=CapFinanciera3),[1]Puntajes!$D$14,IF(AND(G698&gt;CapFinanciera3,G698&lt;=CapFinanciera4),[1]Puntajes!$D$15,IF(G698&gt;CapFinanciera4,[1]Puntajes!$D$16,0))))))</f>
        <v/>
      </c>
    </row>
    <row r="699" spans="3:8" ht="13.8">
      <c r="C699" s="558"/>
      <c r="D699" s="514" t="str">
        <f>IF(ISERROR(VLOOKUP(C699,'[1]Cap Financiera y Organizacional'!$A$12:$X$62743,2,0)),"",VLOOKUP(C699,'[1]Cap Financiera y Organizacional'!$A$12:$X$3603,2,0))</f>
        <v/>
      </c>
      <c r="E699" s="497" t="str">
        <f>IF(OR(C699="",D699=""),"",IF(ISERROR(VLOOKUP(D699,'[1]Cap Financiera y Organizacional'!$B$13:$X$62743,3,0)),"",VLOOKUP(D699,'[1]Cap Financiera y Organizacional'!$B$13:$X$62743,3,0)))</f>
        <v/>
      </c>
      <c r="F699" s="497" t="str">
        <f>IF(OR(C699="",D699=""),"",IF(ISERROR(VLOOKUP(D699,'[1]Cap Financiera y Organizacional'!$B$13:$X$62743,5,0)),"",VLOOKUP(D699,'[1]Cap Financiera y Organizacional'!$B$13:$X$62743,5,0)))</f>
        <v/>
      </c>
      <c r="G699" s="520" t="str">
        <f t="shared" si="61"/>
        <v/>
      </c>
      <c r="H699" s="498" t="str">
        <f>IF(OR(D699="",E699="",F699=""),"",IF(AND(G699&gt;0,G699&lt;=CapFinanciera1),[1]Puntajes!$D$12,IF(AND(G699&gt;CapFinanciera1,G699&lt;=CapFinanciera2),[1]Puntajes!$D$13,IF(AND(G699&gt;CapFinanciera2,G699&lt;=CapFinanciera3),[1]Puntajes!$D$14,IF(AND(G699&gt;CapFinanciera3,G699&lt;=CapFinanciera4),[1]Puntajes!$D$15,IF(G699&gt;CapFinanciera4,[1]Puntajes!$D$16,0))))))</f>
        <v/>
      </c>
    </row>
    <row r="700" spans="3:8" ht="13.8">
      <c r="C700" s="558"/>
      <c r="D700" s="514" t="str">
        <f>IF(ISERROR(VLOOKUP(C700,'[1]Cap Financiera y Organizacional'!$A$12:$X$62743,2,0)),"",VLOOKUP(C700,'[1]Cap Financiera y Organizacional'!$A$12:$X$3603,2,0))</f>
        <v/>
      </c>
      <c r="E700" s="497" t="str">
        <f>IF(OR(C700="",D700=""),"",IF(ISERROR(VLOOKUP(D700,'[1]Cap Financiera y Organizacional'!$B$13:$X$62743,3,0)),"",VLOOKUP(D700,'[1]Cap Financiera y Organizacional'!$B$13:$X$62743,3,0)))</f>
        <v/>
      </c>
      <c r="F700" s="497" t="str">
        <f>IF(OR(C700="",D700=""),"",IF(ISERROR(VLOOKUP(D700,'[1]Cap Financiera y Organizacional'!$B$13:$X$62743,5,0)),"",VLOOKUP(D700,'[1]Cap Financiera y Organizacional'!$B$13:$X$62743,5,0)))</f>
        <v/>
      </c>
      <c r="G700" s="520" t="str">
        <f t="shared" si="61"/>
        <v/>
      </c>
      <c r="H700" s="498" t="str">
        <f>IF(OR(D700="",E700="",F700=""),"",IF(AND(G700&gt;0,G700&lt;=CapFinanciera1),[1]Puntajes!$D$12,IF(AND(G700&gt;CapFinanciera1,G700&lt;=CapFinanciera2),[1]Puntajes!$D$13,IF(AND(G700&gt;CapFinanciera2,G700&lt;=CapFinanciera3),[1]Puntajes!$D$14,IF(AND(G700&gt;CapFinanciera3,G700&lt;=CapFinanciera4),[1]Puntajes!$D$15,IF(G700&gt;CapFinanciera4,[1]Puntajes!$D$16,0))))))</f>
        <v/>
      </c>
    </row>
    <row r="701" spans="3:8" ht="14.4" thickBot="1">
      <c r="C701" s="560"/>
      <c r="D701" s="561" t="str">
        <f>IF(ISERROR(VLOOKUP(C701,'[1]Cap Financiera y Organizacional'!$A$12:$X$62743,2,0)),"",VLOOKUP(C701,'[1]Cap Financiera y Organizacional'!$A$12:$X$3603,2,0))</f>
        <v/>
      </c>
      <c r="E701" s="501" t="str">
        <f>IF(OR(C701="",D701=""),"",IF(ISERROR(VLOOKUP(D701,'[1]Cap Financiera y Organizacional'!$B$13:$X$62743,3,0)),"",VLOOKUP(D701,'[1]Cap Financiera y Organizacional'!$B$13:$X$62743,3,0)))</f>
        <v/>
      </c>
      <c r="F701" s="501" t="str">
        <f>IF(OR(C701="",D701=""),"",IF(ISERROR(VLOOKUP(D701,'[1]Cap Financiera y Organizacional'!$B$13:$X$62743,5,0)),"",VLOOKUP(D701,'[1]Cap Financiera y Organizacional'!$B$13:$X$62743,5,0)))</f>
        <v/>
      </c>
      <c r="G701" s="524" t="str">
        <f t="shared" si="61"/>
        <v/>
      </c>
      <c r="H701" s="502" t="str">
        <f>IF(OR(D701="",E701="",F701=""),"",IF(AND(G701&gt;0,G701&lt;=CapFinanciera1),[1]Puntajes!$D$12,IF(AND(G701&gt;CapFinanciera1,G701&lt;=CapFinanciera2),[1]Puntajes!$D$13,IF(AND(G701&gt;CapFinanciera2,G701&lt;=CapFinanciera3),[1]Puntajes!$D$14,IF(AND(G701&gt;CapFinanciera3,G701&lt;=CapFinanciera4),[1]Puntajes!$D$15,IF(G701&gt;CapFinanciera4,[1]Puntajes!$D$16,0))))))</f>
        <v/>
      </c>
    </row>
    <row r="702" spans="3:8" ht="13.8">
      <c r="C702" s="562"/>
      <c r="D702" s="484" t="str">
        <f>IF(ISERROR(VLOOKUP(C702,'[1]Cap Financiera y Organizacional'!$A$12:$X$62743,2,0)),"",VLOOKUP(C702,'[1]Cap Financiera y Organizacional'!$A$12:$X$3603,2,0))</f>
        <v/>
      </c>
      <c r="E702" s="563"/>
      <c r="F702" s="497"/>
      <c r="G702" s="520"/>
      <c r="H702" s="498"/>
    </row>
    <row r="703" spans="3:8" ht="13.8">
      <c r="C703" s="558"/>
      <c r="D703" s="514" t="str">
        <f>IF(ISERROR(VLOOKUP(C703,'[1]Cap Financiera y Organizacional'!$A$12:$X$62743,2,0)),"",VLOOKUP(C703,'[1]Cap Financiera y Organizacional'!$A$12:$X$3603,2,0))</f>
        <v/>
      </c>
      <c r="E703" s="559" t="str">
        <f>IF(OR(C703="",D703=""),"",IF(ISERROR(VLOOKUP(D703,'[1]Cap Financiera y Organizacional'!$B$13:$X$62743,3,0)),"",VLOOKUP(D703,'[1]Cap Financiera y Organizacional'!$B$13:$X$62743,3,0)))</f>
        <v/>
      </c>
      <c r="F703" s="497" t="str">
        <f>IF(OR(C703="",D703=""),"",IF(ISERROR(VLOOKUP(D703,'[1]Cap Financiera y Organizacional'!$B$13:$X$62743,5,0)),"",VLOOKUP(D703,'[1]Cap Financiera y Organizacional'!$B$13:$X$62743,5,0)))</f>
        <v/>
      </c>
      <c r="G703" s="520" t="str">
        <f t="shared" ref="G703:G712" si="62">IF(OR(D703="",E703="",F703=""),"",IF(OR(E703=0,F703=0),0,E703/F703))</f>
        <v/>
      </c>
      <c r="H703" s="498" t="str">
        <f>IF(OR(D703="",E703="",F703=""),"",IF(AND(G703&gt;0,G703&lt;=CapFinanciera1),[1]Puntajes!$D$12,IF(AND(G703&gt;CapFinanciera1,G703&lt;=CapFinanciera2),[1]Puntajes!$D$13,IF(AND(G703&gt;CapFinanciera2,G703&lt;=CapFinanciera3),[1]Puntajes!$D$14,IF(AND(G703&gt;CapFinanciera3,G703&lt;=CapFinanciera4),[1]Puntajes!$D$15,IF(G703&gt;CapFinanciera4,[1]Puntajes!$D$16,0))))))</f>
        <v/>
      </c>
    </row>
    <row r="704" spans="3:8" ht="13.8">
      <c r="C704" s="558"/>
      <c r="D704" s="514" t="str">
        <f>IF(ISERROR(VLOOKUP(C704,'[1]Cap Financiera y Organizacional'!$A$12:$X$62743,2,0)),"",VLOOKUP(C704,'[1]Cap Financiera y Organizacional'!$A$12:$X$3603,2,0))</f>
        <v/>
      </c>
      <c r="E704" s="559" t="str">
        <f>IF(OR(C704="",D704=""),"",IF(ISERROR(VLOOKUP(D704,'[1]Cap Financiera y Organizacional'!$B$13:$X$62743,3,0)),"",VLOOKUP(D704,'[1]Cap Financiera y Organizacional'!$B$13:$X$62743,3,0)))</f>
        <v/>
      </c>
      <c r="F704" s="497" t="str">
        <f>IF(OR(C704="",D704=""),"",IF(ISERROR(VLOOKUP(D704,'[1]Cap Financiera y Organizacional'!$B$13:$X$62743,5,0)),"",VLOOKUP(D704,'[1]Cap Financiera y Organizacional'!$B$13:$X$62743,5,0)))</f>
        <v/>
      </c>
      <c r="G704" s="520" t="str">
        <f t="shared" si="62"/>
        <v/>
      </c>
      <c r="H704" s="498" t="str">
        <f>IF(OR(D704="",E704="",F704=""),"",IF(AND(G704&gt;0,G704&lt;=CapFinanciera1),[1]Puntajes!$D$12,IF(AND(G704&gt;CapFinanciera1,G704&lt;=CapFinanciera2),[1]Puntajes!$D$13,IF(AND(G704&gt;CapFinanciera2,G704&lt;=CapFinanciera3),[1]Puntajes!$D$14,IF(AND(G704&gt;CapFinanciera3,G704&lt;=CapFinanciera4),[1]Puntajes!$D$15,IF(G704&gt;CapFinanciera4,[1]Puntajes!$D$16,0))))))</f>
        <v/>
      </c>
    </row>
    <row r="705" spans="3:8" ht="13.8">
      <c r="C705" s="558"/>
      <c r="D705" s="514" t="str">
        <f>IF(ISERROR(VLOOKUP(C705,'[1]Cap Financiera y Organizacional'!$A$12:$X$62743,2,0)),"",VLOOKUP(C705,'[1]Cap Financiera y Organizacional'!$A$12:$X$3603,2,0))</f>
        <v/>
      </c>
      <c r="E705" s="559" t="str">
        <f>IF(OR(C705="",D705=""),"",IF(ISERROR(VLOOKUP(D705,'[1]Cap Financiera y Organizacional'!$B$13:$X$62743,3,0)),"",VLOOKUP(D705,'[1]Cap Financiera y Organizacional'!$B$13:$X$62743,3,0)))</f>
        <v/>
      </c>
      <c r="F705" s="497" t="str">
        <f>IF(OR(C705="",D705=""),"",IF(ISERROR(VLOOKUP(D705,'[1]Cap Financiera y Organizacional'!$B$13:$X$62743,5,0)),"",VLOOKUP(D705,'[1]Cap Financiera y Organizacional'!$B$13:$X$62743,5,0)))</f>
        <v/>
      </c>
      <c r="G705" s="520" t="str">
        <f t="shared" si="62"/>
        <v/>
      </c>
      <c r="H705" s="498" t="str">
        <f>IF(OR(D705="",E705="",F705=""),"",IF(AND(G705&gt;0,G705&lt;=CapFinanciera1),[1]Puntajes!$D$12,IF(AND(G705&gt;CapFinanciera1,G705&lt;=CapFinanciera2),[1]Puntajes!$D$13,IF(AND(G705&gt;CapFinanciera2,G705&lt;=CapFinanciera3),[1]Puntajes!$D$14,IF(AND(G705&gt;CapFinanciera3,G705&lt;=CapFinanciera4),[1]Puntajes!$D$15,IF(G705&gt;CapFinanciera4,[1]Puntajes!$D$16,0))))))</f>
        <v/>
      </c>
    </row>
    <row r="706" spans="3:8" ht="13.8">
      <c r="C706" s="558"/>
      <c r="D706" s="514" t="str">
        <f>IF(ISERROR(VLOOKUP(C706,'[1]Cap Financiera y Organizacional'!$A$12:$X$62743,2,0)),"",VLOOKUP(C706,'[1]Cap Financiera y Organizacional'!$A$12:$X$3603,2,0))</f>
        <v/>
      </c>
      <c r="E706" s="497" t="str">
        <f>IF(OR(C706="",D706=""),"",IF(ISERROR(VLOOKUP(D706,'[1]Cap Financiera y Organizacional'!$B$13:$X$62743,3,0)),"",VLOOKUP(D706,'[1]Cap Financiera y Organizacional'!$B$13:$X$62743,3,0)))</f>
        <v/>
      </c>
      <c r="F706" s="497" t="str">
        <f>IF(OR(C706="",D706=""),"",IF(ISERROR(VLOOKUP(D706,'[1]Cap Financiera y Organizacional'!$B$13:$X$62743,5,0)),"",VLOOKUP(D706,'[1]Cap Financiera y Organizacional'!$B$13:$X$62743,5,0)))</f>
        <v/>
      </c>
      <c r="G706" s="520" t="str">
        <f t="shared" si="62"/>
        <v/>
      </c>
      <c r="H706" s="498" t="str">
        <f>IF(OR(D706="",E706="",F706=""),"",IF(AND(G706&gt;0,G706&lt;=CapFinanciera1),[1]Puntajes!$D$12,IF(AND(G706&gt;CapFinanciera1,G706&lt;=CapFinanciera2),[1]Puntajes!$D$13,IF(AND(G706&gt;CapFinanciera2,G706&lt;=CapFinanciera3),[1]Puntajes!$D$14,IF(AND(G706&gt;CapFinanciera3,G706&lt;=CapFinanciera4),[1]Puntajes!$D$15,IF(G706&gt;CapFinanciera4,[1]Puntajes!$D$16,0))))))</f>
        <v/>
      </c>
    </row>
    <row r="707" spans="3:8" ht="13.8">
      <c r="C707" s="558"/>
      <c r="D707" s="514" t="str">
        <f>IF(ISERROR(VLOOKUP(C707,'[1]Cap Financiera y Organizacional'!$A$12:$X$62743,2,0)),"",VLOOKUP(C707,'[1]Cap Financiera y Organizacional'!$A$12:$X$3603,2,0))</f>
        <v/>
      </c>
      <c r="E707" s="497" t="str">
        <f>IF(OR(C707="",D707=""),"",IF(ISERROR(VLOOKUP(D707,'[1]Cap Financiera y Organizacional'!$B$13:$X$62743,3,0)),"",VLOOKUP(D707,'[1]Cap Financiera y Organizacional'!$B$13:$X$62743,3,0)))</f>
        <v/>
      </c>
      <c r="F707" s="497" t="str">
        <f>IF(OR(C707="",D707=""),"",IF(ISERROR(VLOOKUP(D707,'[1]Cap Financiera y Organizacional'!$B$13:$X$62743,5,0)),"",VLOOKUP(D707,'[1]Cap Financiera y Organizacional'!$B$13:$X$62743,5,0)))</f>
        <v/>
      </c>
      <c r="G707" s="520" t="str">
        <f t="shared" si="62"/>
        <v/>
      </c>
      <c r="H707" s="498" t="str">
        <f>IF(OR(D707="",E707="",F707=""),"",IF(AND(G707&gt;0,G707&lt;=CapFinanciera1),[1]Puntajes!$D$12,IF(AND(G707&gt;CapFinanciera1,G707&lt;=CapFinanciera2),[1]Puntajes!$D$13,IF(AND(G707&gt;CapFinanciera2,G707&lt;=CapFinanciera3),[1]Puntajes!$D$14,IF(AND(G707&gt;CapFinanciera3,G707&lt;=CapFinanciera4),[1]Puntajes!$D$15,IF(G707&gt;CapFinanciera4,[1]Puntajes!$D$16,0))))))</f>
        <v/>
      </c>
    </row>
    <row r="708" spans="3:8" ht="13.8">
      <c r="C708" s="558"/>
      <c r="D708" s="514" t="str">
        <f>IF(ISERROR(VLOOKUP(C708,'[1]Cap Financiera y Organizacional'!$A$12:$X$62743,2,0)),"",VLOOKUP(C708,'[1]Cap Financiera y Organizacional'!$A$12:$X$3603,2,0))</f>
        <v/>
      </c>
      <c r="E708" s="497" t="str">
        <f>IF(OR(C708="",D708=""),"",IF(ISERROR(VLOOKUP(D708,'[1]Cap Financiera y Organizacional'!$B$13:$X$62743,3,0)),"",VLOOKUP(D708,'[1]Cap Financiera y Organizacional'!$B$13:$X$62743,3,0)))</f>
        <v/>
      </c>
      <c r="F708" s="497" t="str">
        <f>IF(OR(C708="",D708=""),"",IF(ISERROR(VLOOKUP(D708,'[1]Cap Financiera y Organizacional'!$B$13:$X$62743,5,0)),"",VLOOKUP(D708,'[1]Cap Financiera y Organizacional'!$B$13:$X$62743,5,0)))</f>
        <v/>
      </c>
      <c r="G708" s="520" t="str">
        <f t="shared" si="62"/>
        <v/>
      </c>
      <c r="H708" s="498" t="str">
        <f>IF(OR(D708="",E708="",F708=""),"",IF(AND(G708&gt;0,G708&lt;=CapFinanciera1),[1]Puntajes!$D$12,IF(AND(G708&gt;CapFinanciera1,G708&lt;=CapFinanciera2),[1]Puntajes!$D$13,IF(AND(G708&gt;CapFinanciera2,G708&lt;=CapFinanciera3),[1]Puntajes!$D$14,IF(AND(G708&gt;CapFinanciera3,G708&lt;=CapFinanciera4),[1]Puntajes!$D$15,IF(G708&gt;CapFinanciera4,[1]Puntajes!$D$16,0))))))</f>
        <v/>
      </c>
    </row>
    <row r="709" spans="3:8" ht="13.8">
      <c r="C709" s="558"/>
      <c r="D709" s="514" t="str">
        <f>IF(ISERROR(VLOOKUP(C709,'[1]Cap Financiera y Organizacional'!$A$12:$X$62743,2,0)),"",VLOOKUP(C709,'[1]Cap Financiera y Organizacional'!$A$12:$X$3603,2,0))</f>
        <v/>
      </c>
      <c r="E709" s="497" t="str">
        <f>IF(OR(C709="",D709=""),"",IF(ISERROR(VLOOKUP(D709,'[1]Cap Financiera y Organizacional'!$B$13:$X$62743,3,0)),"",VLOOKUP(D709,'[1]Cap Financiera y Organizacional'!$B$13:$X$62743,3,0)))</f>
        <v/>
      </c>
      <c r="F709" s="497" t="str">
        <f>IF(OR(C709="",D709=""),"",IF(ISERROR(VLOOKUP(D709,'[1]Cap Financiera y Organizacional'!$B$13:$X$62743,5,0)),"",VLOOKUP(D709,'[1]Cap Financiera y Organizacional'!$B$13:$X$62743,5,0)))</f>
        <v/>
      </c>
      <c r="G709" s="520" t="str">
        <f t="shared" si="62"/>
        <v/>
      </c>
      <c r="H709" s="498" t="str">
        <f>IF(OR(D709="",E709="",F709=""),"",IF(AND(G709&gt;0,G709&lt;=CapFinanciera1),[1]Puntajes!$D$12,IF(AND(G709&gt;CapFinanciera1,G709&lt;=CapFinanciera2),[1]Puntajes!$D$13,IF(AND(G709&gt;CapFinanciera2,G709&lt;=CapFinanciera3),[1]Puntajes!$D$14,IF(AND(G709&gt;CapFinanciera3,G709&lt;=CapFinanciera4),[1]Puntajes!$D$15,IF(G709&gt;CapFinanciera4,[1]Puntajes!$D$16,0))))))</f>
        <v/>
      </c>
    </row>
    <row r="710" spans="3:8" ht="13.8">
      <c r="C710" s="558"/>
      <c r="D710" s="514" t="str">
        <f>IF(ISERROR(VLOOKUP(C710,'[1]Cap Financiera y Organizacional'!$A$12:$X$62743,2,0)),"",VLOOKUP(C710,'[1]Cap Financiera y Organizacional'!$A$12:$X$3603,2,0))</f>
        <v/>
      </c>
      <c r="E710" s="497" t="str">
        <f>IF(OR(C710="",D710=""),"",IF(ISERROR(VLOOKUP(D710,'[1]Cap Financiera y Organizacional'!$B$13:$X$62743,3,0)),"",VLOOKUP(D710,'[1]Cap Financiera y Organizacional'!$B$13:$X$62743,3,0)))</f>
        <v/>
      </c>
      <c r="F710" s="497" t="str">
        <f>IF(OR(C710="",D710=""),"",IF(ISERROR(VLOOKUP(D710,'[1]Cap Financiera y Organizacional'!$B$13:$X$62743,5,0)),"",VLOOKUP(D710,'[1]Cap Financiera y Organizacional'!$B$13:$X$62743,5,0)))</f>
        <v/>
      </c>
      <c r="G710" s="520" t="str">
        <f t="shared" si="62"/>
        <v/>
      </c>
      <c r="H710" s="498" t="str">
        <f>IF(OR(D710="",E710="",F710=""),"",IF(AND(G710&gt;0,G710&lt;=CapFinanciera1),[1]Puntajes!$D$12,IF(AND(G710&gt;CapFinanciera1,G710&lt;=CapFinanciera2),[1]Puntajes!$D$13,IF(AND(G710&gt;CapFinanciera2,G710&lt;=CapFinanciera3),[1]Puntajes!$D$14,IF(AND(G710&gt;CapFinanciera3,G710&lt;=CapFinanciera4),[1]Puntajes!$D$15,IF(G710&gt;CapFinanciera4,[1]Puntajes!$D$16,0))))))</f>
        <v/>
      </c>
    </row>
    <row r="711" spans="3:8" ht="13.8">
      <c r="C711" s="558"/>
      <c r="D711" s="514" t="str">
        <f>IF(ISERROR(VLOOKUP(C711,'[1]Cap Financiera y Organizacional'!$A$12:$X$62743,2,0)),"",VLOOKUP(C711,'[1]Cap Financiera y Organizacional'!$A$12:$X$3603,2,0))</f>
        <v/>
      </c>
      <c r="E711" s="497" t="str">
        <f>IF(OR(C711="",D711=""),"",IF(ISERROR(VLOOKUP(D711,'[1]Cap Financiera y Organizacional'!$B$13:$X$62743,3,0)),"",VLOOKUP(D711,'[1]Cap Financiera y Organizacional'!$B$13:$X$62743,3,0)))</f>
        <v/>
      </c>
      <c r="F711" s="497" t="str">
        <f>IF(OR(C711="",D711=""),"",IF(ISERROR(VLOOKUP(D711,'[1]Cap Financiera y Organizacional'!$B$13:$X$62743,5,0)),"",VLOOKUP(D711,'[1]Cap Financiera y Organizacional'!$B$13:$X$62743,5,0)))</f>
        <v/>
      </c>
      <c r="G711" s="520" t="str">
        <f t="shared" si="62"/>
        <v/>
      </c>
      <c r="H711" s="498" t="str">
        <f>IF(OR(D711="",E711="",F711=""),"",IF(AND(G711&gt;0,G711&lt;=CapFinanciera1),[1]Puntajes!$D$12,IF(AND(G711&gt;CapFinanciera1,G711&lt;=CapFinanciera2),[1]Puntajes!$D$13,IF(AND(G711&gt;CapFinanciera2,G711&lt;=CapFinanciera3),[1]Puntajes!$D$14,IF(AND(G711&gt;CapFinanciera3,G711&lt;=CapFinanciera4),[1]Puntajes!$D$15,IF(G711&gt;CapFinanciera4,[1]Puntajes!$D$16,0))))))</f>
        <v/>
      </c>
    </row>
    <row r="712" spans="3:8" ht="14.4" thickBot="1">
      <c r="C712" s="560"/>
      <c r="D712" s="561" t="str">
        <f>IF(ISERROR(VLOOKUP(C712,'[1]Cap Financiera y Organizacional'!$A$12:$X$62743,2,0)),"",VLOOKUP(C712,'[1]Cap Financiera y Organizacional'!$A$12:$X$3603,2,0))</f>
        <v/>
      </c>
      <c r="E712" s="501" t="str">
        <f>IF(OR(C712="",D712=""),"",IF(ISERROR(VLOOKUP(D712,'[1]Cap Financiera y Organizacional'!$B$13:$X$62743,3,0)),"",VLOOKUP(D712,'[1]Cap Financiera y Organizacional'!$B$13:$X$62743,3,0)))</f>
        <v/>
      </c>
      <c r="F712" s="501" t="str">
        <f>IF(OR(C712="",D712=""),"",IF(ISERROR(VLOOKUP(D712,'[1]Cap Financiera y Organizacional'!$B$13:$X$62743,5,0)),"",VLOOKUP(D712,'[1]Cap Financiera y Organizacional'!$B$13:$X$62743,5,0)))</f>
        <v/>
      </c>
      <c r="G712" s="524" t="str">
        <f t="shared" si="62"/>
        <v/>
      </c>
      <c r="H712" s="502" t="str">
        <f>IF(OR(D712="",E712="",F712=""),"",IF(AND(G712&gt;0,G712&lt;=CapFinanciera1),[1]Puntajes!$D$12,IF(AND(G712&gt;CapFinanciera1,G712&lt;=CapFinanciera2),[1]Puntajes!$D$13,IF(AND(G712&gt;CapFinanciera2,G712&lt;=CapFinanciera3),[1]Puntajes!$D$14,IF(AND(G712&gt;CapFinanciera3,G712&lt;=CapFinanciera4),[1]Puntajes!$D$15,IF(G712&gt;CapFinanciera4,[1]Puntajes!$D$16,0))))))</f>
        <v/>
      </c>
    </row>
    <row r="713" spans="3:8" ht="13.8">
      <c r="C713" s="562"/>
      <c r="D713" s="484" t="str">
        <f>IF(ISERROR(VLOOKUP(C713,'[1]Cap Financiera y Organizacional'!$A$12:$X$62743,2,0)),"",VLOOKUP(C713,'[1]Cap Financiera y Organizacional'!$A$12:$X$3603,2,0))</f>
        <v/>
      </c>
      <c r="E713" s="563"/>
      <c r="F713" s="497"/>
      <c r="G713" s="520"/>
      <c r="H713" s="498"/>
    </row>
    <row r="714" spans="3:8" ht="13.8">
      <c r="C714" s="558"/>
      <c r="D714" s="514" t="str">
        <f>IF(ISERROR(VLOOKUP(C714,'[1]Cap Financiera y Organizacional'!$A$12:$X$62743,2,0)),"",VLOOKUP(C714,'[1]Cap Financiera y Organizacional'!$A$12:$X$3603,2,0))</f>
        <v/>
      </c>
      <c r="E714" s="559" t="str">
        <f>IF(OR(C714="",D714=""),"",IF(ISERROR(VLOOKUP(D714,'[1]Cap Financiera y Organizacional'!$B$13:$X$62743,3,0)),"",VLOOKUP(D714,'[1]Cap Financiera y Organizacional'!$B$13:$X$62743,3,0)))</f>
        <v/>
      </c>
      <c r="F714" s="497" t="str">
        <f>IF(OR(C714="",D714=""),"",IF(ISERROR(VLOOKUP(D714,'[1]Cap Financiera y Organizacional'!$B$13:$X$62743,5,0)),"",VLOOKUP(D714,'[1]Cap Financiera y Organizacional'!$B$13:$X$62743,5,0)))</f>
        <v/>
      </c>
      <c r="G714" s="520" t="str">
        <f t="shared" ref="G714:G723" si="63">IF(OR(D714="",E714="",F714=""),"",IF(OR(E714=0,F714=0),0,E714/F714))</f>
        <v/>
      </c>
      <c r="H714" s="498" t="str">
        <f>IF(OR(D714="",E714="",F714=""),"",IF(AND(G714&gt;0,G714&lt;=CapFinanciera1),[1]Puntajes!$D$12,IF(AND(G714&gt;CapFinanciera1,G714&lt;=CapFinanciera2),[1]Puntajes!$D$13,IF(AND(G714&gt;CapFinanciera2,G714&lt;=CapFinanciera3),[1]Puntajes!$D$14,IF(AND(G714&gt;CapFinanciera3,G714&lt;=CapFinanciera4),[1]Puntajes!$D$15,IF(G714&gt;CapFinanciera4,[1]Puntajes!$D$16,0))))))</f>
        <v/>
      </c>
    </row>
    <row r="715" spans="3:8" ht="13.8">
      <c r="C715" s="558"/>
      <c r="D715" s="514" t="str">
        <f>IF(ISERROR(VLOOKUP(C715,'[1]Cap Financiera y Organizacional'!$A$12:$X$62743,2,0)),"",VLOOKUP(C715,'[1]Cap Financiera y Organizacional'!$A$12:$X$3603,2,0))</f>
        <v/>
      </c>
      <c r="E715" s="559" t="str">
        <f>IF(OR(C715="",D715=""),"",IF(ISERROR(VLOOKUP(D715,'[1]Cap Financiera y Organizacional'!$B$13:$X$62743,3,0)),"",VLOOKUP(D715,'[1]Cap Financiera y Organizacional'!$B$13:$X$62743,3,0)))</f>
        <v/>
      </c>
      <c r="F715" s="497" t="str">
        <f>IF(OR(C715="",D715=""),"",IF(ISERROR(VLOOKUP(D715,'[1]Cap Financiera y Organizacional'!$B$13:$X$62743,5,0)),"",VLOOKUP(D715,'[1]Cap Financiera y Organizacional'!$B$13:$X$62743,5,0)))</f>
        <v/>
      </c>
      <c r="G715" s="520" t="str">
        <f t="shared" si="63"/>
        <v/>
      </c>
      <c r="H715" s="498" t="str">
        <f>IF(OR(D715="",E715="",F715=""),"",IF(AND(G715&gt;0,G715&lt;=CapFinanciera1),[1]Puntajes!$D$12,IF(AND(G715&gt;CapFinanciera1,G715&lt;=CapFinanciera2),[1]Puntajes!$D$13,IF(AND(G715&gt;CapFinanciera2,G715&lt;=CapFinanciera3),[1]Puntajes!$D$14,IF(AND(G715&gt;CapFinanciera3,G715&lt;=CapFinanciera4),[1]Puntajes!$D$15,IF(G715&gt;CapFinanciera4,[1]Puntajes!$D$16,0))))))</f>
        <v/>
      </c>
    </row>
    <row r="716" spans="3:8" ht="13.8">
      <c r="C716" s="558"/>
      <c r="D716" s="514" t="str">
        <f>IF(ISERROR(VLOOKUP(C716,'[1]Cap Financiera y Organizacional'!$A$12:$X$62743,2,0)),"",VLOOKUP(C716,'[1]Cap Financiera y Organizacional'!$A$12:$X$3603,2,0))</f>
        <v/>
      </c>
      <c r="E716" s="559" t="str">
        <f>IF(OR(C716="",D716=""),"",IF(ISERROR(VLOOKUP(D716,'[1]Cap Financiera y Organizacional'!$B$13:$X$62743,3,0)),"",VLOOKUP(D716,'[1]Cap Financiera y Organizacional'!$B$13:$X$62743,3,0)))</f>
        <v/>
      </c>
      <c r="F716" s="497" t="str">
        <f>IF(OR(C716="",D716=""),"",IF(ISERROR(VLOOKUP(D716,'[1]Cap Financiera y Organizacional'!$B$13:$X$62743,5,0)),"",VLOOKUP(D716,'[1]Cap Financiera y Organizacional'!$B$13:$X$62743,5,0)))</f>
        <v/>
      </c>
      <c r="G716" s="520" t="str">
        <f t="shared" si="63"/>
        <v/>
      </c>
      <c r="H716" s="498" t="str">
        <f>IF(OR(D716="",E716="",F716=""),"",IF(AND(G716&gt;0,G716&lt;=CapFinanciera1),[1]Puntajes!$D$12,IF(AND(G716&gt;CapFinanciera1,G716&lt;=CapFinanciera2),[1]Puntajes!$D$13,IF(AND(G716&gt;CapFinanciera2,G716&lt;=CapFinanciera3),[1]Puntajes!$D$14,IF(AND(G716&gt;CapFinanciera3,G716&lt;=CapFinanciera4),[1]Puntajes!$D$15,IF(G716&gt;CapFinanciera4,[1]Puntajes!$D$16,0))))))</f>
        <v/>
      </c>
    </row>
    <row r="717" spans="3:8" ht="13.8">
      <c r="C717" s="558"/>
      <c r="D717" s="514" t="str">
        <f>IF(ISERROR(VLOOKUP(C717,'[1]Cap Financiera y Organizacional'!$A$12:$X$62743,2,0)),"",VLOOKUP(C717,'[1]Cap Financiera y Organizacional'!$A$12:$X$3603,2,0))</f>
        <v/>
      </c>
      <c r="E717" s="497" t="str">
        <f>IF(OR(C717="",D717=""),"",IF(ISERROR(VLOOKUP(D717,'[1]Cap Financiera y Organizacional'!$B$13:$X$62743,3,0)),"",VLOOKUP(D717,'[1]Cap Financiera y Organizacional'!$B$13:$X$62743,3,0)))</f>
        <v/>
      </c>
      <c r="F717" s="497" t="str">
        <f>IF(OR(C717="",D717=""),"",IF(ISERROR(VLOOKUP(D717,'[1]Cap Financiera y Organizacional'!$B$13:$X$62743,5,0)),"",VLOOKUP(D717,'[1]Cap Financiera y Organizacional'!$B$13:$X$62743,5,0)))</f>
        <v/>
      </c>
      <c r="G717" s="520" t="str">
        <f t="shared" si="63"/>
        <v/>
      </c>
      <c r="H717" s="498" t="str">
        <f>IF(OR(D717="",E717="",F717=""),"",IF(AND(G717&gt;0,G717&lt;=CapFinanciera1),[1]Puntajes!$D$12,IF(AND(G717&gt;CapFinanciera1,G717&lt;=CapFinanciera2),[1]Puntajes!$D$13,IF(AND(G717&gt;CapFinanciera2,G717&lt;=CapFinanciera3),[1]Puntajes!$D$14,IF(AND(G717&gt;CapFinanciera3,G717&lt;=CapFinanciera4),[1]Puntajes!$D$15,IF(G717&gt;CapFinanciera4,[1]Puntajes!$D$16,0))))))</f>
        <v/>
      </c>
    </row>
    <row r="718" spans="3:8" ht="13.8">
      <c r="C718" s="558"/>
      <c r="D718" s="514" t="str">
        <f>IF(ISERROR(VLOOKUP(C718,'[1]Cap Financiera y Organizacional'!$A$12:$X$62743,2,0)),"",VLOOKUP(C718,'[1]Cap Financiera y Organizacional'!$A$12:$X$3603,2,0))</f>
        <v/>
      </c>
      <c r="E718" s="497" t="str">
        <f>IF(OR(C718="",D718=""),"",IF(ISERROR(VLOOKUP(D718,'[1]Cap Financiera y Organizacional'!$B$13:$X$62743,3,0)),"",VLOOKUP(D718,'[1]Cap Financiera y Organizacional'!$B$13:$X$62743,3,0)))</f>
        <v/>
      </c>
      <c r="F718" s="497" t="str">
        <f>IF(OR(C718="",D718=""),"",IF(ISERROR(VLOOKUP(D718,'[1]Cap Financiera y Organizacional'!$B$13:$X$62743,5,0)),"",VLOOKUP(D718,'[1]Cap Financiera y Organizacional'!$B$13:$X$62743,5,0)))</f>
        <v/>
      </c>
      <c r="G718" s="520" t="str">
        <f t="shared" si="63"/>
        <v/>
      </c>
      <c r="H718" s="498" t="str">
        <f>IF(OR(D718="",E718="",F718=""),"",IF(AND(G718&gt;0,G718&lt;=CapFinanciera1),[1]Puntajes!$D$12,IF(AND(G718&gt;CapFinanciera1,G718&lt;=CapFinanciera2),[1]Puntajes!$D$13,IF(AND(G718&gt;CapFinanciera2,G718&lt;=CapFinanciera3),[1]Puntajes!$D$14,IF(AND(G718&gt;CapFinanciera3,G718&lt;=CapFinanciera4),[1]Puntajes!$D$15,IF(G718&gt;CapFinanciera4,[1]Puntajes!$D$16,0))))))</f>
        <v/>
      </c>
    </row>
    <row r="719" spans="3:8" ht="13.8">
      <c r="C719" s="558"/>
      <c r="D719" s="514" t="str">
        <f>IF(ISERROR(VLOOKUP(C719,'[1]Cap Financiera y Organizacional'!$A$12:$X$62743,2,0)),"",VLOOKUP(C719,'[1]Cap Financiera y Organizacional'!$A$12:$X$3603,2,0))</f>
        <v/>
      </c>
      <c r="E719" s="497" t="str">
        <f>IF(OR(C719="",D719=""),"",IF(ISERROR(VLOOKUP(D719,'[1]Cap Financiera y Organizacional'!$B$13:$X$62743,3,0)),"",VLOOKUP(D719,'[1]Cap Financiera y Organizacional'!$B$13:$X$62743,3,0)))</f>
        <v/>
      </c>
      <c r="F719" s="497" t="str">
        <f>IF(OR(C719="",D719=""),"",IF(ISERROR(VLOOKUP(D719,'[1]Cap Financiera y Organizacional'!$B$13:$X$62743,5,0)),"",VLOOKUP(D719,'[1]Cap Financiera y Organizacional'!$B$13:$X$62743,5,0)))</f>
        <v/>
      </c>
      <c r="G719" s="520" t="str">
        <f t="shared" si="63"/>
        <v/>
      </c>
      <c r="H719" s="498" t="str">
        <f>IF(OR(D719="",E719="",F719=""),"",IF(AND(G719&gt;0,G719&lt;=CapFinanciera1),[1]Puntajes!$D$12,IF(AND(G719&gt;CapFinanciera1,G719&lt;=CapFinanciera2),[1]Puntajes!$D$13,IF(AND(G719&gt;CapFinanciera2,G719&lt;=CapFinanciera3),[1]Puntajes!$D$14,IF(AND(G719&gt;CapFinanciera3,G719&lt;=CapFinanciera4),[1]Puntajes!$D$15,IF(G719&gt;CapFinanciera4,[1]Puntajes!$D$16,0))))))</f>
        <v/>
      </c>
    </row>
    <row r="720" spans="3:8" ht="13.8">
      <c r="C720" s="558"/>
      <c r="D720" s="514" t="str">
        <f>IF(ISERROR(VLOOKUP(C720,'[1]Cap Financiera y Organizacional'!$A$12:$X$62743,2,0)),"",VLOOKUP(C720,'[1]Cap Financiera y Organizacional'!$A$12:$X$3603,2,0))</f>
        <v/>
      </c>
      <c r="E720" s="497" t="str">
        <f>IF(OR(C720="",D720=""),"",IF(ISERROR(VLOOKUP(D720,'[1]Cap Financiera y Organizacional'!$B$13:$X$62743,3,0)),"",VLOOKUP(D720,'[1]Cap Financiera y Organizacional'!$B$13:$X$62743,3,0)))</f>
        <v/>
      </c>
      <c r="F720" s="497" t="str">
        <f>IF(OR(C720="",D720=""),"",IF(ISERROR(VLOOKUP(D720,'[1]Cap Financiera y Organizacional'!$B$13:$X$62743,5,0)),"",VLOOKUP(D720,'[1]Cap Financiera y Organizacional'!$B$13:$X$62743,5,0)))</f>
        <v/>
      </c>
      <c r="G720" s="520" t="str">
        <f t="shared" si="63"/>
        <v/>
      </c>
      <c r="H720" s="498" t="str">
        <f>IF(OR(D720="",E720="",F720=""),"",IF(AND(G720&gt;0,G720&lt;=CapFinanciera1),[1]Puntajes!$D$12,IF(AND(G720&gt;CapFinanciera1,G720&lt;=CapFinanciera2),[1]Puntajes!$D$13,IF(AND(G720&gt;CapFinanciera2,G720&lt;=CapFinanciera3),[1]Puntajes!$D$14,IF(AND(G720&gt;CapFinanciera3,G720&lt;=CapFinanciera4),[1]Puntajes!$D$15,IF(G720&gt;CapFinanciera4,[1]Puntajes!$D$16,0))))))</f>
        <v/>
      </c>
    </row>
    <row r="721" spans="3:8" ht="13.8">
      <c r="C721" s="558"/>
      <c r="D721" s="514" t="str">
        <f>IF(ISERROR(VLOOKUP(C721,'[1]Cap Financiera y Organizacional'!$A$12:$X$62743,2,0)),"",VLOOKUP(C721,'[1]Cap Financiera y Organizacional'!$A$12:$X$3603,2,0))</f>
        <v/>
      </c>
      <c r="E721" s="497" t="str">
        <f>IF(OR(C721="",D721=""),"",IF(ISERROR(VLOOKUP(D721,'[1]Cap Financiera y Organizacional'!$B$13:$X$62743,3,0)),"",VLOOKUP(D721,'[1]Cap Financiera y Organizacional'!$B$13:$X$62743,3,0)))</f>
        <v/>
      </c>
      <c r="F721" s="497" t="str">
        <f>IF(OR(C721="",D721=""),"",IF(ISERROR(VLOOKUP(D721,'[1]Cap Financiera y Organizacional'!$B$13:$X$62743,5,0)),"",VLOOKUP(D721,'[1]Cap Financiera y Organizacional'!$B$13:$X$62743,5,0)))</f>
        <v/>
      </c>
      <c r="G721" s="520" t="str">
        <f t="shared" si="63"/>
        <v/>
      </c>
      <c r="H721" s="498" t="str">
        <f>IF(OR(D721="",E721="",F721=""),"",IF(AND(G721&gt;0,G721&lt;=CapFinanciera1),[1]Puntajes!$D$12,IF(AND(G721&gt;CapFinanciera1,G721&lt;=CapFinanciera2),[1]Puntajes!$D$13,IF(AND(G721&gt;CapFinanciera2,G721&lt;=CapFinanciera3),[1]Puntajes!$D$14,IF(AND(G721&gt;CapFinanciera3,G721&lt;=CapFinanciera4),[1]Puntajes!$D$15,IF(G721&gt;CapFinanciera4,[1]Puntajes!$D$16,0))))))</f>
        <v/>
      </c>
    </row>
    <row r="722" spans="3:8" ht="13.8">
      <c r="C722" s="558"/>
      <c r="D722" s="514" t="str">
        <f>IF(ISERROR(VLOOKUP(C722,'[1]Cap Financiera y Organizacional'!$A$12:$X$62743,2,0)),"",VLOOKUP(C722,'[1]Cap Financiera y Organizacional'!$A$12:$X$3603,2,0))</f>
        <v/>
      </c>
      <c r="E722" s="497" t="str">
        <f>IF(OR(C722="",D722=""),"",IF(ISERROR(VLOOKUP(D722,'[1]Cap Financiera y Organizacional'!$B$13:$X$62743,3,0)),"",VLOOKUP(D722,'[1]Cap Financiera y Organizacional'!$B$13:$X$62743,3,0)))</f>
        <v/>
      </c>
      <c r="F722" s="497" t="str">
        <f>IF(OR(C722="",D722=""),"",IF(ISERROR(VLOOKUP(D722,'[1]Cap Financiera y Organizacional'!$B$13:$X$62743,5,0)),"",VLOOKUP(D722,'[1]Cap Financiera y Organizacional'!$B$13:$X$62743,5,0)))</f>
        <v/>
      </c>
      <c r="G722" s="520" t="str">
        <f t="shared" si="63"/>
        <v/>
      </c>
      <c r="H722" s="498" t="str">
        <f>IF(OR(D722="",E722="",F722=""),"",IF(AND(G722&gt;0,G722&lt;=CapFinanciera1),[1]Puntajes!$D$12,IF(AND(G722&gt;CapFinanciera1,G722&lt;=CapFinanciera2),[1]Puntajes!$D$13,IF(AND(G722&gt;CapFinanciera2,G722&lt;=CapFinanciera3),[1]Puntajes!$D$14,IF(AND(G722&gt;CapFinanciera3,G722&lt;=CapFinanciera4),[1]Puntajes!$D$15,IF(G722&gt;CapFinanciera4,[1]Puntajes!$D$16,0))))))</f>
        <v/>
      </c>
    </row>
    <row r="723" spans="3:8" ht="14.4" thickBot="1">
      <c r="C723" s="560"/>
      <c r="D723" s="561" t="str">
        <f>IF(ISERROR(VLOOKUP(C723,'[1]Cap Financiera y Organizacional'!$A$12:$X$62743,2,0)),"",VLOOKUP(C723,'[1]Cap Financiera y Organizacional'!$A$12:$X$3603,2,0))</f>
        <v/>
      </c>
      <c r="E723" s="501" t="str">
        <f>IF(OR(C723="",D723=""),"",IF(ISERROR(VLOOKUP(D723,'[1]Cap Financiera y Organizacional'!$B$13:$X$62743,3,0)),"",VLOOKUP(D723,'[1]Cap Financiera y Organizacional'!$B$13:$X$62743,3,0)))</f>
        <v/>
      </c>
      <c r="F723" s="501" t="str">
        <f>IF(OR(C723="",D723=""),"",IF(ISERROR(VLOOKUP(D723,'[1]Cap Financiera y Organizacional'!$B$13:$X$62743,5,0)),"",VLOOKUP(D723,'[1]Cap Financiera y Organizacional'!$B$13:$X$62743,5,0)))</f>
        <v/>
      </c>
      <c r="G723" s="524" t="str">
        <f t="shared" si="63"/>
        <v/>
      </c>
      <c r="H723" s="502" t="str">
        <f>IF(OR(D723="",E723="",F723=""),"",IF(AND(G723&gt;0,G723&lt;=CapFinanciera1),[1]Puntajes!$D$12,IF(AND(G723&gt;CapFinanciera1,G723&lt;=CapFinanciera2),[1]Puntajes!$D$13,IF(AND(G723&gt;CapFinanciera2,G723&lt;=CapFinanciera3),[1]Puntajes!$D$14,IF(AND(G723&gt;CapFinanciera3,G723&lt;=CapFinanciera4),[1]Puntajes!$D$15,IF(G723&gt;CapFinanciera4,[1]Puntajes!$D$16,0))))))</f>
        <v/>
      </c>
    </row>
    <row r="724" spans="3:8" ht="13.8">
      <c r="C724" s="562"/>
      <c r="D724" s="484" t="str">
        <f>IF(ISERROR(VLOOKUP(C724,'[1]Cap Financiera y Organizacional'!$A$12:$X$62743,2,0)),"",VLOOKUP(C724,'[1]Cap Financiera y Organizacional'!$A$12:$X$3603,2,0))</f>
        <v/>
      </c>
      <c r="E724" s="563"/>
      <c r="F724" s="497"/>
      <c r="G724" s="520"/>
      <c r="H724" s="498"/>
    </row>
    <row r="725" spans="3:8" ht="13.8">
      <c r="C725" s="558"/>
      <c r="D725" s="514" t="str">
        <f>IF(ISERROR(VLOOKUP(C725,'[1]Cap Financiera y Organizacional'!$A$12:$X$62743,2,0)),"",VLOOKUP(C725,'[1]Cap Financiera y Organizacional'!$A$12:$X$3603,2,0))</f>
        <v/>
      </c>
      <c r="E725" s="559" t="str">
        <f>IF(OR(C725="",D725=""),"",IF(ISERROR(VLOOKUP(D725,'[1]Cap Financiera y Organizacional'!$B$13:$X$62743,3,0)),"",VLOOKUP(D725,'[1]Cap Financiera y Organizacional'!$B$13:$X$62743,3,0)))</f>
        <v/>
      </c>
      <c r="F725" s="497" t="str">
        <f>IF(OR(C725="",D725=""),"",IF(ISERROR(VLOOKUP(D725,'[1]Cap Financiera y Organizacional'!$B$13:$X$62743,5,0)),"",VLOOKUP(D725,'[1]Cap Financiera y Organizacional'!$B$13:$X$62743,5,0)))</f>
        <v/>
      </c>
      <c r="G725" s="520" t="str">
        <f t="shared" ref="G725:G734" si="64">IF(OR(D725="",E725="",F725=""),"",IF(OR(E725=0,F725=0),0,E725/F725))</f>
        <v/>
      </c>
      <c r="H725" s="498" t="str">
        <f>IF(OR(D725="",E725="",F725=""),"",IF(AND(G725&gt;0,G725&lt;=CapFinanciera1),[1]Puntajes!$D$12,IF(AND(G725&gt;CapFinanciera1,G725&lt;=CapFinanciera2),[1]Puntajes!$D$13,IF(AND(G725&gt;CapFinanciera2,G725&lt;=CapFinanciera3),[1]Puntajes!$D$14,IF(AND(G725&gt;CapFinanciera3,G725&lt;=CapFinanciera4),[1]Puntajes!$D$15,IF(G725&gt;CapFinanciera4,[1]Puntajes!$D$16,0))))))</f>
        <v/>
      </c>
    </row>
    <row r="726" spans="3:8" ht="13.8">
      <c r="C726" s="558"/>
      <c r="D726" s="514" t="str">
        <f>IF(ISERROR(VLOOKUP(C726,'[1]Cap Financiera y Organizacional'!$A$12:$X$62743,2,0)),"",VLOOKUP(C726,'[1]Cap Financiera y Organizacional'!$A$12:$X$3603,2,0))</f>
        <v/>
      </c>
      <c r="E726" s="559" t="str">
        <f>IF(OR(C726="",D726=""),"",IF(ISERROR(VLOOKUP(D726,'[1]Cap Financiera y Organizacional'!$B$13:$X$62743,3,0)),"",VLOOKUP(D726,'[1]Cap Financiera y Organizacional'!$B$13:$X$62743,3,0)))</f>
        <v/>
      </c>
      <c r="F726" s="497" t="str">
        <f>IF(OR(C726="",D726=""),"",IF(ISERROR(VLOOKUP(D726,'[1]Cap Financiera y Organizacional'!$B$13:$X$62743,5,0)),"",VLOOKUP(D726,'[1]Cap Financiera y Organizacional'!$B$13:$X$62743,5,0)))</f>
        <v/>
      </c>
      <c r="G726" s="520" t="str">
        <f t="shared" si="64"/>
        <v/>
      </c>
      <c r="H726" s="498" t="str">
        <f>IF(OR(D726="",E726="",F726=""),"",IF(AND(G726&gt;0,G726&lt;=CapFinanciera1),[1]Puntajes!$D$12,IF(AND(G726&gt;CapFinanciera1,G726&lt;=CapFinanciera2),[1]Puntajes!$D$13,IF(AND(G726&gt;CapFinanciera2,G726&lt;=CapFinanciera3),[1]Puntajes!$D$14,IF(AND(G726&gt;CapFinanciera3,G726&lt;=CapFinanciera4),[1]Puntajes!$D$15,IF(G726&gt;CapFinanciera4,[1]Puntajes!$D$16,0))))))</f>
        <v/>
      </c>
    </row>
    <row r="727" spans="3:8" ht="13.8">
      <c r="C727" s="558"/>
      <c r="D727" s="514" t="str">
        <f>IF(ISERROR(VLOOKUP(C727,'[1]Cap Financiera y Organizacional'!$A$12:$X$62743,2,0)),"",VLOOKUP(C727,'[1]Cap Financiera y Organizacional'!$A$12:$X$3603,2,0))</f>
        <v/>
      </c>
      <c r="E727" s="559" t="str">
        <f>IF(OR(C727="",D727=""),"",IF(ISERROR(VLOOKUP(D727,'[1]Cap Financiera y Organizacional'!$B$13:$X$62743,3,0)),"",VLOOKUP(D727,'[1]Cap Financiera y Organizacional'!$B$13:$X$62743,3,0)))</f>
        <v/>
      </c>
      <c r="F727" s="497" t="str">
        <f>IF(OR(C727="",D727=""),"",IF(ISERROR(VLOOKUP(D727,'[1]Cap Financiera y Organizacional'!$B$13:$X$62743,5,0)),"",VLOOKUP(D727,'[1]Cap Financiera y Organizacional'!$B$13:$X$62743,5,0)))</f>
        <v/>
      </c>
      <c r="G727" s="520" t="str">
        <f t="shared" si="64"/>
        <v/>
      </c>
      <c r="H727" s="498" t="str">
        <f>IF(OR(D727="",E727="",F727=""),"",IF(AND(G727&gt;0,G727&lt;=CapFinanciera1),[1]Puntajes!$D$12,IF(AND(G727&gt;CapFinanciera1,G727&lt;=CapFinanciera2),[1]Puntajes!$D$13,IF(AND(G727&gt;CapFinanciera2,G727&lt;=CapFinanciera3),[1]Puntajes!$D$14,IF(AND(G727&gt;CapFinanciera3,G727&lt;=CapFinanciera4),[1]Puntajes!$D$15,IF(G727&gt;CapFinanciera4,[1]Puntajes!$D$16,0))))))</f>
        <v/>
      </c>
    </row>
    <row r="728" spans="3:8" ht="13.8">
      <c r="C728" s="558"/>
      <c r="D728" s="514" t="str">
        <f>IF(ISERROR(VLOOKUP(C728,'[1]Cap Financiera y Organizacional'!$A$12:$X$62743,2,0)),"",VLOOKUP(C728,'[1]Cap Financiera y Organizacional'!$A$12:$X$3603,2,0))</f>
        <v/>
      </c>
      <c r="E728" s="497" t="str">
        <f>IF(OR(C728="",D728=""),"",IF(ISERROR(VLOOKUP(D728,'[1]Cap Financiera y Organizacional'!$B$13:$X$62743,3,0)),"",VLOOKUP(D728,'[1]Cap Financiera y Organizacional'!$B$13:$X$62743,3,0)))</f>
        <v/>
      </c>
      <c r="F728" s="497" t="str">
        <f>IF(OR(C728="",D728=""),"",IF(ISERROR(VLOOKUP(D728,'[1]Cap Financiera y Organizacional'!$B$13:$X$62743,5,0)),"",VLOOKUP(D728,'[1]Cap Financiera y Organizacional'!$B$13:$X$62743,5,0)))</f>
        <v/>
      </c>
      <c r="G728" s="520" t="str">
        <f t="shared" si="64"/>
        <v/>
      </c>
      <c r="H728" s="498" t="str">
        <f>IF(OR(D728="",E728="",F728=""),"",IF(AND(G728&gt;0,G728&lt;=CapFinanciera1),[1]Puntajes!$D$12,IF(AND(G728&gt;CapFinanciera1,G728&lt;=CapFinanciera2),[1]Puntajes!$D$13,IF(AND(G728&gt;CapFinanciera2,G728&lt;=CapFinanciera3),[1]Puntajes!$D$14,IF(AND(G728&gt;CapFinanciera3,G728&lt;=CapFinanciera4),[1]Puntajes!$D$15,IF(G728&gt;CapFinanciera4,[1]Puntajes!$D$16,0))))))</f>
        <v/>
      </c>
    </row>
    <row r="729" spans="3:8" ht="13.8">
      <c r="C729" s="558"/>
      <c r="D729" s="514" t="str">
        <f>IF(ISERROR(VLOOKUP(C729,'[1]Cap Financiera y Organizacional'!$A$12:$X$62743,2,0)),"",VLOOKUP(C729,'[1]Cap Financiera y Organizacional'!$A$12:$X$3603,2,0))</f>
        <v/>
      </c>
      <c r="E729" s="497" t="str">
        <f>IF(OR(C729="",D729=""),"",IF(ISERROR(VLOOKUP(D729,'[1]Cap Financiera y Organizacional'!$B$13:$X$62743,3,0)),"",VLOOKUP(D729,'[1]Cap Financiera y Organizacional'!$B$13:$X$62743,3,0)))</f>
        <v/>
      </c>
      <c r="F729" s="497" t="str">
        <f>IF(OR(C729="",D729=""),"",IF(ISERROR(VLOOKUP(D729,'[1]Cap Financiera y Organizacional'!$B$13:$X$62743,5,0)),"",VLOOKUP(D729,'[1]Cap Financiera y Organizacional'!$B$13:$X$62743,5,0)))</f>
        <v/>
      </c>
      <c r="G729" s="520" t="str">
        <f t="shared" si="64"/>
        <v/>
      </c>
      <c r="H729" s="498" t="str">
        <f>IF(OR(D729="",E729="",F729=""),"",IF(AND(G729&gt;0,G729&lt;=CapFinanciera1),[1]Puntajes!$D$12,IF(AND(G729&gt;CapFinanciera1,G729&lt;=CapFinanciera2),[1]Puntajes!$D$13,IF(AND(G729&gt;CapFinanciera2,G729&lt;=CapFinanciera3),[1]Puntajes!$D$14,IF(AND(G729&gt;CapFinanciera3,G729&lt;=CapFinanciera4),[1]Puntajes!$D$15,IF(G729&gt;CapFinanciera4,[1]Puntajes!$D$16,0))))))</f>
        <v/>
      </c>
    </row>
    <row r="730" spans="3:8" ht="13.8">
      <c r="C730" s="558"/>
      <c r="D730" s="514" t="str">
        <f>IF(ISERROR(VLOOKUP(C730,'[1]Cap Financiera y Organizacional'!$A$12:$X$62743,2,0)),"",VLOOKUP(C730,'[1]Cap Financiera y Organizacional'!$A$12:$X$3603,2,0))</f>
        <v/>
      </c>
      <c r="E730" s="497" t="str">
        <f>IF(OR(C730="",D730=""),"",IF(ISERROR(VLOOKUP(D730,'[1]Cap Financiera y Organizacional'!$B$13:$X$62743,3,0)),"",VLOOKUP(D730,'[1]Cap Financiera y Organizacional'!$B$13:$X$62743,3,0)))</f>
        <v/>
      </c>
      <c r="F730" s="497" t="str">
        <f>IF(OR(C730="",D730=""),"",IF(ISERROR(VLOOKUP(D730,'[1]Cap Financiera y Organizacional'!$B$13:$X$62743,5,0)),"",VLOOKUP(D730,'[1]Cap Financiera y Organizacional'!$B$13:$X$62743,5,0)))</f>
        <v/>
      </c>
      <c r="G730" s="520" t="str">
        <f t="shared" si="64"/>
        <v/>
      </c>
      <c r="H730" s="498" t="str">
        <f>IF(OR(D730="",E730="",F730=""),"",IF(AND(G730&gt;0,G730&lt;=CapFinanciera1),[1]Puntajes!$D$12,IF(AND(G730&gt;CapFinanciera1,G730&lt;=CapFinanciera2),[1]Puntajes!$D$13,IF(AND(G730&gt;CapFinanciera2,G730&lt;=CapFinanciera3),[1]Puntajes!$D$14,IF(AND(G730&gt;CapFinanciera3,G730&lt;=CapFinanciera4),[1]Puntajes!$D$15,IF(G730&gt;CapFinanciera4,[1]Puntajes!$D$16,0))))))</f>
        <v/>
      </c>
    </row>
    <row r="731" spans="3:8" ht="13.8">
      <c r="C731" s="558"/>
      <c r="D731" s="514" t="str">
        <f>IF(ISERROR(VLOOKUP(C731,'[1]Cap Financiera y Organizacional'!$A$12:$X$62743,2,0)),"",VLOOKUP(C731,'[1]Cap Financiera y Organizacional'!$A$12:$X$3603,2,0))</f>
        <v/>
      </c>
      <c r="E731" s="497" t="str">
        <f>IF(OR(C731="",D731=""),"",IF(ISERROR(VLOOKUP(D731,'[1]Cap Financiera y Organizacional'!$B$13:$X$62743,3,0)),"",VLOOKUP(D731,'[1]Cap Financiera y Organizacional'!$B$13:$X$62743,3,0)))</f>
        <v/>
      </c>
      <c r="F731" s="497" t="str">
        <f>IF(OR(C731="",D731=""),"",IF(ISERROR(VLOOKUP(D731,'[1]Cap Financiera y Organizacional'!$B$13:$X$62743,5,0)),"",VLOOKUP(D731,'[1]Cap Financiera y Organizacional'!$B$13:$X$62743,5,0)))</f>
        <v/>
      </c>
      <c r="G731" s="520" t="str">
        <f t="shared" si="64"/>
        <v/>
      </c>
      <c r="H731" s="498" t="str">
        <f>IF(OR(D731="",E731="",F731=""),"",IF(AND(G731&gt;0,G731&lt;=CapFinanciera1),[1]Puntajes!$D$12,IF(AND(G731&gt;CapFinanciera1,G731&lt;=CapFinanciera2),[1]Puntajes!$D$13,IF(AND(G731&gt;CapFinanciera2,G731&lt;=CapFinanciera3),[1]Puntajes!$D$14,IF(AND(G731&gt;CapFinanciera3,G731&lt;=CapFinanciera4),[1]Puntajes!$D$15,IF(G731&gt;CapFinanciera4,[1]Puntajes!$D$16,0))))))</f>
        <v/>
      </c>
    </row>
    <row r="732" spans="3:8" ht="13.8">
      <c r="C732" s="558"/>
      <c r="D732" s="514" t="str">
        <f>IF(ISERROR(VLOOKUP(C732,'[1]Cap Financiera y Organizacional'!$A$12:$X$62743,2,0)),"",VLOOKUP(C732,'[1]Cap Financiera y Organizacional'!$A$12:$X$3603,2,0))</f>
        <v/>
      </c>
      <c r="E732" s="497" t="str">
        <f>IF(OR(C732="",D732=""),"",IF(ISERROR(VLOOKUP(D732,'[1]Cap Financiera y Organizacional'!$B$13:$X$62743,3,0)),"",VLOOKUP(D732,'[1]Cap Financiera y Organizacional'!$B$13:$X$62743,3,0)))</f>
        <v/>
      </c>
      <c r="F732" s="497" t="str">
        <f>IF(OR(C732="",D732=""),"",IF(ISERROR(VLOOKUP(D732,'[1]Cap Financiera y Organizacional'!$B$13:$X$62743,5,0)),"",VLOOKUP(D732,'[1]Cap Financiera y Organizacional'!$B$13:$X$62743,5,0)))</f>
        <v/>
      </c>
      <c r="G732" s="520" t="str">
        <f t="shared" si="64"/>
        <v/>
      </c>
      <c r="H732" s="498" t="str">
        <f>IF(OR(D732="",E732="",F732=""),"",IF(AND(G732&gt;0,G732&lt;=CapFinanciera1),[1]Puntajes!$D$12,IF(AND(G732&gt;CapFinanciera1,G732&lt;=CapFinanciera2),[1]Puntajes!$D$13,IF(AND(G732&gt;CapFinanciera2,G732&lt;=CapFinanciera3),[1]Puntajes!$D$14,IF(AND(G732&gt;CapFinanciera3,G732&lt;=CapFinanciera4),[1]Puntajes!$D$15,IF(G732&gt;CapFinanciera4,[1]Puntajes!$D$16,0))))))</f>
        <v/>
      </c>
    </row>
    <row r="733" spans="3:8" ht="13.8">
      <c r="C733" s="558"/>
      <c r="D733" s="514" t="str">
        <f>IF(ISERROR(VLOOKUP(C733,'[1]Cap Financiera y Organizacional'!$A$12:$X$62743,2,0)),"",VLOOKUP(C733,'[1]Cap Financiera y Organizacional'!$A$12:$X$3603,2,0))</f>
        <v/>
      </c>
      <c r="E733" s="497" t="str">
        <f>IF(OR(C733="",D733=""),"",IF(ISERROR(VLOOKUP(D733,'[1]Cap Financiera y Organizacional'!$B$13:$X$62743,3,0)),"",VLOOKUP(D733,'[1]Cap Financiera y Organizacional'!$B$13:$X$62743,3,0)))</f>
        <v/>
      </c>
      <c r="F733" s="497" t="str">
        <f>IF(OR(C733="",D733=""),"",IF(ISERROR(VLOOKUP(D733,'[1]Cap Financiera y Organizacional'!$B$13:$X$62743,5,0)),"",VLOOKUP(D733,'[1]Cap Financiera y Organizacional'!$B$13:$X$62743,5,0)))</f>
        <v/>
      </c>
      <c r="G733" s="520" t="str">
        <f t="shared" si="64"/>
        <v/>
      </c>
      <c r="H733" s="498" t="str">
        <f>IF(OR(D733="",E733="",F733=""),"",IF(AND(G733&gt;0,G733&lt;=CapFinanciera1),[1]Puntajes!$D$12,IF(AND(G733&gt;CapFinanciera1,G733&lt;=CapFinanciera2),[1]Puntajes!$D$13,IF(AND(G733&gt;CapFinanciera2,G733&lt;=CapFinanciera3),[1]Puntajes!$D$14,IF(AND(G733&gt;CapFinanciera3,G733&lt;=CapFinanciera4),[1]Puntajes!$D$15,IF(G733&gt;CapFinanciera4,[1]Puntajes!$D$16,0))))))</f>
        <v/>
      </c>
    </row>
    <row r="734" spans="3:8" ht="14.4" thickBot="1">
      <c r="C734" s="560"/>
      <c r="D734" s="561" t="str">
        <f>IF(ISERROR(VLOOKUP(C734,'[1]Cap Financiera y Organizacional'!$A$12:$X$62743,2,0)),"",VLOOKUP(C734,'[1]Cap Financiera y Organizacional'!$A$12:$X$3603,2,0))</f>
        <v/>
      </c>
      <c r="E734" s="501" t="str">
        <f>IF(OR(C734="",D734=""),"",IF(ISERROR(VLOOKUP(D734,'[1]Cap Financiera y Organizacional'!$B$13:$X$62743,3,0)),"",VLOOKUP(D734,'[1]Cap Financiera y Organizacional'!$B$13:$X$62743,3,0)))</f>
        <v/>
      </c>
      <c r="F734" s="501" t="str">
        <f>IF(OR(C734="",D734=""),"",IF(ISERROR(VLOOKUP(D734,'[1]Cap Financiera y Organizacional'!$B$13:$X$62743,5,0)),"",VLOOKUP(D734,'[1]Cap Financiera y Organizacional'!$B$13:$X$62743,5,0)))</f>
        <v/>
      </c>
      <c r="G734" s="524" t="str">
        <f t="shared" si="64"/>
        <v/>
      </c>
      <c r="H734" s="502" t="str">
        <f>IF(OR(D734="",E734="",F734=""),"",IF(AND(G734&gt;0,G734&lt;=CapFinanciera1),[1]Puntajes!$D$12,IF(AND(G734&gt;CapFinanciera1,G734&lt;=CapFinanciera2),[1]Puntajes!$D$13,IF(AND(G734&gt;CapFinanciera2,G734&lt;=CapFinanciera3),[1]Puntajes!$D$14,IF(AND(G734&gt;CapFinanciera3,G734&lt;=CapFinanciera4),[1]Puntajes!$D$15,IF(G734&gt;CapFinanciera4,[1]Puntajes!$D$16,0))))))</f>
        <v/>
      </c>
    </row>
    <row r="735" spans="3:8" ht="13.8">
      <c r="C735" s="562"/>
      <c r="D735" s="484" t="str">
        <f>IF(ISERROR(VLOOKUP(C735,'[1]Cap Financiera y Organizacional'!$A$12:$X$62743,2,0)),"",VLOOKUP(C735,'[1]Cap Financiera y Organizacional'!$A$12:$X$3603,2,0))</f>
        <v/>
      </c>
      <c r="E735" s="563"/>
      <c r="F735" s="497"/>
      <c r="G735" s="520"/>
      <c r="H735" s="498"/>
    </row>
    <row r="736" spans="3:8" ht="13.8">
      <c r="C736" s="558"/>
      <c r="D736" s="514" t="str">
        <f>IF(ISERROR(VLOOKUP(C736,'[1]Cap Financiera y Organizacional'!$A$12:$X$62743,2,0)),"",VLOOKUP(C736,'[1]Cap Financiera y Organizacional'!$A$12:$X$3603,2,0))</f>
        <v/>
      </c>
      <c r="E736" s="559" t="str">
        <f>IF(OR(C736="",D736=""),"",IF(ISERROR(VLOOKUP(D736,'[1]Cap Financiera y Organizacional'!$B$13:$X$62743,3,0)),"",VLOOKUP(D736,'[1]Cap Financiera y Organizacional'!$B$13:$X$62743,3,0)))</f>
        <v/>
      </c>
      <c r="F736" s="497" t="str">
        <f>IF(OR(C736="",D736=""),"",IF(ISERROR(VLOOKUP(D736,'[1]Cap Financiera y Organizacional'!$B$13:$X$62743,5,0)),"",VLOOKUP(D736,'[1]Cap Financiera y Organizacional'!$B$13:$X$62743,5,0)))</f>
        <v/>
      </c>
      <c r="G736" s="520" t="str">
        <f t="shared" ref="G736:G745" si="65">IF(OR(D736="",E736="",F736=""),"",IF(OR(E736=0,F736=0),0,E736/F736))</f>
        <v/>
      </c>
      <c r="H736" s="498" t="str">
        <f>IF(OR(D736="",E736="",F736=""),"",IF(AND(G736&gt;0,G736&lt;=CapFinanciera1),[1]Puntajes!$D$12,IF(AND(G736&gt;CapFinanciera1,G736&lt;=CapFinanciera2),[1]Puntajes!$D$13,IF(AND(G736&gt;CapFinanciera2,G736&lt;=CapFinanciera3),[1]Puntajes!$D$14,IF(AND(G736&gt;CapFinanciera3,G736&lt;=CapFinanciera4),[1]Puntajes!$D$15,IF(G736&gt;CapFinanciera4,[1]Puntajes!$D$16,0))))))</f>
        <v/>
      </c>
    </row>
    <row r="737" spans="3:8" ht="13.8">
      <c r="C737" s="558"/>
      <c r="D737" s="514" t="str">
        <f>IF(ISERROR(VLOOKUP(C737,'[1]Cap Financiera y Organizacional'!$A$12:$X$62743,2,0)),"",VLOOKUP(C737,'[1]Cap Financiera y Organizacional'!$A$12:$X$3603,2,0))</f>
        <v/>
      </c>
      <c r="E737" s="559" t="str">
        <f>IF(OR(C737="",D737=""),"",IF(ISERROR(VLOOKUP(D737,'[1]Cap Financiera y Organizacional'!$B$13:$X$62743,3,0)),"",VLOOKUP(D737,'[1]Cap Financiera y Organizacional'!$B$13:$X$62743,3,0)))</f>
        <v/>
      </c>
      <c r="F737" s="497" t="str">
        <f>IF(OR(C737="",D737=""),"",IF(ISERROR(VLOOKUP(D737,'[1]Cap Financiera y Organizacional'!$B$13:$X$62743,5,0)),"",VLOOKUP(D737,'[1]Cap Financiera y Organizacional'!$B$13:$X$62743,5,0)))</f>
        <v/>
      </c>
      <c r="G737" s="520" t="str">
        <f t="shared" si="65"/>
        <v/>
      </c>
      <c r="H737" s="498" t="str">
        <f>IF(OR(D737="",E737="",F737=""),"",IF(AND(G737&gt;0,G737&lt;=CapFinanciera1),[1]Puntajes!$D$12,IF(AND(G737&gt;CapFinanciera1,G737&lt;=CapFinanciera2),[1]Puntajes!$D$13,IF(AND(G737&gt;CapFinanciera2,G737&lt;=CapFinanciera3),[1]Puntajes!$D$14,IF(AND(G737&gt;CapFinanciera3,G737&lt;=CapFinanciera4),[1]Puntajes!$D$15,IF(G737&gt;CapFinanciera4,[1]Puntajes!$D$16,0))))))</f>
        <v/>
      </c>
    </row>
    <row r="738" spans="3:8" ht="13.8">
      <c r="C738" s="558"/>
      <c r="D738" s="514" t="str">
        <f>IF(ISERROR(VLOOKUP(C738,'[1]Cap Financiera y Organizacional'!$A$12:$X$62743,2,0)),"",VLOOKUP(C738,'[1]Cap Financiera y Organizacional'!$A$12:$X$3603,2,0))</f>
        <v/>
      </c>
      <c r="E738" s="559" t="str">
        <f>IF(OR(C738="",D738=""),"",IF(ISERROR(VLOOKUP(D738,'[1]Cap Financiera y Organizacional'!$B$13:$X$62743,3,0)),"",VLOOKUP(D738,'[1]Cap Financiera y Organizacional'!$B$13:$X$62743,3,0)))</f>
        <v/>
      </c>
      <c r="F738" s="497" t="str">
        <f>IF(OR(C738="",D738=""),"",IF(ISERROR(VLOOKUP(D738,'[1]Cap Financiera y Organizacional'!$B$13:$X$62743,5,0)),"",VLOOKUP(D738,'[1]Cap Financiera y Organizacional'!$B$13:$X$62743,5,0)))</f>
        <v/>
      </c>
      <c r="G738" s="520" t="str">
        <f t="shared" si="65"/>
        <v/>
      </c>
      <c r="H738" s="498" t="str">
        <f>IF(OR(D738="",E738="",F738=""),"",IF(AND(G738&gt;0,G738&lt;=CapFinanciera1),[1]Puntajes!$D$12,IF(AND(G738&gt;CapFinanciera1,G738&lt;=CapFinanciera2),[1]Puntajes!$D$13,IF(AND(G738&gt;CapFinanciera2,G738&lt;=CapFinanciera3),[1]Puntajes!$D$14,IF(AND(G738&gt;CapFinanciera3,G738&lt;=CapFinanciera4),[1]Puntajes!$D$15,IF(G738&gt;CapFinanciera4,[1]Puntajes!$D$16,0))))))</f>
        <v/>
      </c>
    </row>
    <row r="739" spans="3:8" ht="13.8">
      <c r="C739" s="558"/>
      <c r="D739" s="514" t="str">
        <f>IF(ISERROR(VLOOKUP(C739,'[1]Cap Financiera y Organizacional'!$A$12:$X$62743,2,0)),"",VLOOKUP(C739,'[1]Cap Financiera y Organizacional'!$A$12:$X$3603,2,0))</f>
        <v/>
      </c>
      <c r="E739" s="497" t="str">
        <f>IF(OR(C739="",D739=""),"",IF(ISERROR(VLOOKUP(D739,'[1]Cap Financiera y Organizacional'!$B$13:$X$62743,3,0)),"",VLOOKUP(D739,'[1]Cap Financiera y Organizacional'!$B$13:$X$62743,3,0)))</f>
        <v/>
      </c>
      <c r="F739" s="497" t="str">
        <f>IF(OR(C739="",D739=""),"",IF(ISERROR(VLOOKUP(D739,'[1]Cap Financiera y Organizacional'!$B$13:$X$62743,5,0)),"",VLOOKUP(D739,'[1]Cap Financiera y Organizacional'!$B$13:$X$62743,5,0)))</f>
        <v/>
      </c>
      <c r="G739" s="520" t="str">
        <f t="shared" si="65"/>
        <v/>
      </c>
      <c r="H739" s="498" t="str">
        <f>IF(OR(D739="",E739="",F739=""),"",IF(AND(G739&gt;0,G739&lt;=CapFinanciera1),[1]Puntajes!$D$12,IF(AND(G739&gt;CapFinanciera1,G739&lt;=CapFinanciera2),[1]Puntajes!$D$13,IF(AND(G739&gt;CapFinanciera2,G739&lt;=CapFinanciera3),[1]Puntajes!$D$14,IF(AND(G739&gt;CapFinanciera3,G739&lt;=CapFinanciera4),[1]Puntajes!$D$15,IF(G739&gt;CapFinanciera4,[1]Puntajes!$D$16,0))))))</f>
        <v/>
      </c>
    </row>
    <row r="740" spans="3:8" ht="13.8">
      <c r="C740" s="558"/>
      <c r="D740" s="514" t="str">
        <f>IF(ISERROR(VLOOKUP(C740,'[1]Cap Financiera y Organizacional'!$A$12:$X$62743,2,0)),"",VLOOKUP(C740,'[1]Cap Financiera y Organizacional'!$A$12:$X$3603,2,0))</f>
        <v/>
      </c>
      <c r="E740" s="497" t="str">
        <f>IF(OR(C740="",D740=""),"",IF(ISERROR(VLOOKUP(D740,'[1]Cap Financiera y Organizacional'!$B$13:$X$62743,3,0)),"",VLOOKUP(D740,'[1]Cap Financiera y Organizacional'!$B$13:$X$62743,3,0)))</f>
        <v/>
      </c>
      <c r="F740" s="497" t="str">
        <f>IF(OR(C740="",D740=""),"",IF(ISERROR(VLOOKUP(D740,'[1]Cap Financiera y Organizacional'!$B$13:$X$62743,5,0)),"",VLOOKUP(D740,'[1]Cap Financiera y Organizacional'!$B$13:$X$62743,5,0)))</f>
        <v/>
      </c>
      <c r="G740" s="520" t="str">
        <f t="shared" si="65"/>
        <v/>
      </c>
      <c r="H740" s="498" t="str">
        <f>IF(OR(D740="",E740="",F740=""),"",IF(AND(G740&gt;0,G740&lt;=CapFinanciera1),[1]Puntajes!$D$12,IF(AND(G740&gt;CapFinanciera1,G740&lt;=CapFinanciera2),[1]Puntajes!$D$13,IF(AND(G740&gt;CapFinanciera2,G740&lt;=CapFinanciera3),[1]Puntajes!$D$14,IF(AND(G740&gt;CapFinanciera3,G740&lt;=CapFinanciera4),[1]Puntajes!$D$15,IF(G740&gt;CapFinanciera4,[1]Puntajes!$D$16,0))))))</f>
        <v/>
      </c>
    </row>
    <row r="741" spans="3:8" ht="13.8">
      <c r="C741" s="558"/>
      <c r="D741" s="514" t="str">
        <f>IF(ISERROR(VLOOKUP(C741,'[1]Cap Financiera y Organizacional'!$A$12:$X$62743,2,0)),"",VLOOKUP(C741,'[1]Cap Financiera y Organizacional'!$A$12:$X$3603,2,0))</f>
        <v/>
      </c>
      <c r="E741" s="497" t="str">
        <f>IF(OR(C741="",D741=""),"",IF(ISERROR(VLOOKUP(D741,'[1]Cap Financiera y Organizacional'!$B$13:$X$62743,3,0)),"",VLOOKUP(D741,'[1]Cap Financiera y Organizacional'!$B$13:$X$62743,3,0)))</f>
        <v/>
      </c>
      <c r="F741" s="497" t="str">
        <f>IF(OR(C741="",D741=""),"",IF(ISERROR(VLOOKUP(D741,'[1]Cap Financiera y Organizacional'!$B$13:$X$62743,5,0)),"",VLOOKUP(D741,'[1]Cap Financiera y Organizacional'!$B$13:$X$62743,5,0)))</f>
        <v/>
      </c>
      <c r="G741" s="520" t="str">
        <f t="shared" si="65"/>
        <v/>
      </c>
      <c r="H741" s="498" t="str">
        <f>IF(OR(D741="",E741="",F741=""),"",IF(AND(G741&gt;0,G741&lt;=CapFinanciera1),[1]Puntajes!$D$12,IF(AND(G741&gt;CapFinanciera1,G741&lt;=CapFinanciera2),[1]Puntajes!$D$13,IF(AND(G741&gt;CapFinanciera2,G741&lt;=CapFinanciera3),[1]Puntajes!$D$14,IF(AND(G741&gt;CapFinanciera3,G741&lt;=CapFinanciera4),[1]Puntajes!$D$15,IF(G741&gt;CapFinanciera4,[1]Puntajes!$D$16,0))))))</f>
        <v/>
      </c>
    </row>
    <row r="742" spans="3:8" ht="13.8">
      <c r="C742" s="558"/>
      <c r="D742" s="514" t="str">
        <f>IF(ISERROR(VLOOKUP(C742,'[1]Cap Financiera y Organizacional'!$A$12:$X$62743,2,0)),"",VLOOKUP(C742,'[1]Cap Financiera y Organizacional'!$A$12:$X$3603,2,0))</f>
        <v/>
      </c>
      <c r="E742" s="497" t="str">
        <f>IF(OR(C742="",D742=""),"",IF(ISERROR(VLOOKUP(D742,'[1]Cap Financiera y Organizacional'!$B$13:$X$62743,3,0)),"",VLOOKUP(D742,'[1]Cap Financiera y Organizacional'!$B$13:$X$62743,3,0)))</f>
        <v/>
      </c>
      <c r="F742" s="497" t="str">
        <f>IF(OR(C742="",D742=""),"",IF(ISERROR(VLOOKUP(D742,'[1]Cap Financiera y Organizacional'!$B$13:$X$62743,5,0)),"",VLOOKUP(D742,'[1]Cap Financiera y Organizacional'!$B$13:$X$62743,5,0)))</f>
        <v/>
      </c>
      <c r="G742" s="520" t="str">
        <f t="shared" si="65"/>
        <v/>
      </c>
      <c r="H742" s="498" t="str">
        <f>IF(OR(D742="",E742="",F742=""),"",IF(AND(G742&gt;0,G742&lt;=CapFinanciera1),[1]Puntajes!$D$12,IF(AND(G742&gt;CapFinanciera1,G742&lt;=CapFinanciera2),[1]Puntajes!$D$13,IF(AND(G742&gt;CapFinanciera2,G742&lt;=CapFinanciera3),[1]Puntajes!$D$14,IF(AND(G742&gt;CapFinanciera3,G742&lt;=CapFinanciera4),[1]Puntajes!$D$15,IF(G742&gt;CapFinanciera4,[1]Puntajes!$D$16,0))))))</f>
        <v/>
      </c>
    </row>
    <row r="743" spans="3:8" ht="13.8">
      <c r="C743" s="558"/>
      <c r="D743" s="514" t="str">
        <f>IF(ISERROR(VLOOKUP(C743,'[1]Cap Financiera y Organizacional'!$A$12:$X$62743,2,0)),"",VLOOKUP(C743,'[1]Cap Financiera y Organizacional'!$A$12:$X$3603,2,0))</f>
        <v/>
      </c>
      <c r="E743" s="497" t="str">
        <f>IF(OR(C743="",D743=""),"",IF(ISERROR(VLOOKUP(D743,'[1]Cap Financiera y Organizacional'!$B$13:$X$62743,3,0)),"",VLOOKUP(D743,'[1]Cap Financiera y Organizacional'!$B$13:$X$62743,3,0)))</f>
        <v/>
      </c>
      <c r="F743" s="497" t="str">
        <f>IF(OR(C743="",D743=""),"",IF(ISERROR(VLOOKUP(D743,'[1]Cap Financiera y Organizacional'!$B$13:$X$62743,5,0)),"",VLOOKUP(D743,'[1]Cap Financiera y Organizacional'!$B$13:$X$62743,5,0)))</f>
        <v/>
      </c>
      <c r="G743" s="520" t="str">
        <f t="shared" si="65"/>
        <v/>
      </c>
      <c r="H743" s="498" t="str">
        <f>IF(OR(D743="",E743="",F743=""),"",IF(AND(G743&gt;0,G743&lt;=CapFinanciera1),[1]Puntajes!$D$12,IF(AND(G743&gt;CapFinanciera1,G743&lt;=CapFinanciera2),[1]Puntajes!$D$13,IF(AND(G743&gt;CapFinanciera2,G743&lt;=CapFinanciera3),[1]Puntajes!$D$14,IF(AND(G743&gt;CapFinanciera3,G743&lt;=CapFinanciera4),[1]Puntajes!$D$15,IF(G743&gt;CapFinanciera4,[1]Puntajes!$D$16,0))))))</f>
        <v/>
      </c>
    </row>
    <row r="744" spans="3:8" ht="13.8">
      <c r="C744" s="558"/>
      <c r="D744" s="514" t="str">
        <f>IF(ISERROR(VLOOKUP(C744,'[1]Cap Financiera y Organizacional'!$A$12:$X$62743,2,0)),"",VLOOKUP(C744,'[1]Cap Financiera y Organizacional'!$A$12:$X$3603,2,0))</f>
        <v/>
      </c>
      <c r="E744" s="497" t="str">
        <f>IF(OR(C744="",D744=""),"",IF(ISERROR(VLOOKUP(D744,'[1]Cap Financiera y Organizacional'!$B$13:$X$62743,3,0)),"",VLOOKUP(D744,'[1]Cap Financiera y Organizacional'!$B$13:$X$62743,3,0)))</f>
        <v/>
      </c>
      <c r="F744" s="497" t="str">
        <f>IF(OR(C744="",D744=""),"",IF(ISERROR(VLOOKUP(D744,'[1]Cap Financiera y Organizacional'!$B$13:$X$62743,5,0)),"",VLOOKUP(D744,'[1]Cap Financiera y Organizacional'!$B$13:$X$62743,5,0)))</f>
        <v/>
      </c>
      <c r="G744" s="520" t="str">
        <f t="shared" si="65"/>
        <v/>
      </c>
      <c r="H744" s="498" t="str">
        <f>IF(OR(D744="",E744="",F744=""),"",IF(AND(G744&gt;0,G744&lt;=CapFinanciera1),[1]Puntajes!$D$12,IF(AND(G744&gt;CapFinanciera1,G744&lt;=CapFinanciera2),[1]Puntajes!$D$13,IF(AND(G744&gt;CapFinanciera2,G744&lt;=CapFinanciera3),[1]Puntajes!$D$14,IF(AND(G744&gt;CapFinanciera3,G744&lt;=CapFinanciera4),[1]Puntajes!$D$15,IF(G744&gt;CapFinanciera4,[1]Puntajes!$D$16,0))))))</f>
        <v/>
      </c>
    </row>
    <row r="745" spans="3:8" ht="14.4" thickBot="1">
      <c r="C745" s="560"/>
      <c r="D745" s="561" t="str">
        <f>IF(ISERROR(VLOOKUP(C745,'[1]Cap Financiera y Organizacional'!$A$12:$X$62743,2,0)),"",VLOOKUP(C745,'[1]Cap Financiera y Organizacional'!$A$12:$X$3603,2,0))</f>
        <v/>
      </c>
      <c r="E745" s="501" t="str">
        <f>IF(OR(C745="",D745=""),"",IF(ISERROR(VLOOKUP(D745,'[1]Cap Financiera y Organizacional'!$B$13:$X$62743,3,0)),"",VLOOKUP(D745,'[1]Cap Financiera y Organizacional'!$B$13:$X$62743,3,0)))</f>
        <v/>
      </c>
      <c r="F745" s="501" t="str">
        <f>IF(OR(C745="",D745=""),"",IF(ISERROR(VLOOKUP(D745,'[1]Cap Financiera y Organizacional'!$B$13:$X$62743,5,0)),"",VLOOKUP(D745,'[1]Cap Financiera y Organizacional'!$B$13:$X$62743,5,0)))</f>
        <v/>
      </c>
      <c r="G745" s="524" t="str">
        <f t="shared" si="65"/>
        <v/>
      </c>
      <c r="H745" s="502" t="str">
        <f>IF(OR(D745="",E745="",F745=""),"",IF(AND(G745&gt;0,G745&lt;=CapFinanciera1),[1]Puntajes!$D$12,IF(AND(G745&gt;CapFinanciera1,G745&lt;=CapFinanciera2),[1]Puntajes!$D$13,IF(AND(G745&gt;CapFinanciera2,G745&lt;=CapFinanciera3),[1]Puntajes!$D$14,IF(AND(G745&gt;CapFinanciera3,G745&lt;=CapFinanciera4),[1]Puntajes!$D$15,IF(G745&gt;CapFinanciera4,[1]Puntajes!$D$16,0))))))</f>
        <v/>
      </c>
    </row>
    <row r="746" spans="3:8" ht="13.8">
      <c r="C746" s="562"/>
      <c r="D746" s="484" t="str">
        <f>IF(ISERROR(VLOOKUP(C746,'[1]Cap Financiera y Organizacional'!$A$12:$X$62743,2,0)),"",VLOOKUP(C746,'[1]Cap Financiera y Organizacional'!$A$12:$X$3603,2,0))</f>
        <v/>
      </c>
      <c r="E746" s="563"/>
      <c r="F746" s="497"/>
      <c r="G746" s="520"/>
      <c r="H746" s="498"/>
    </row>
    <row r="747" spans="3:8" ht="13.8">
      <c r="C747" s="558"/>
      <c r="D747" s="514" t="str">
        <f>IF(ISERROR(VLOOKUP(C747,'[1]Cap Financiera y Organizacional'!$A$12:$X$62743,2,0)),"",VLOOKUP(C747,'[1]Cap Financiera y Organizacional'!$A$12:$X$3603,2,0))</f>
        <v/>
      </c>
      <c r="E747" s="559" t="str">
        <f>IF(OR(C747="",D747=""),"",IF(ISERROR(VLOOKUP(D747,'[1]Cap Financiera y Organizacional'!$B$13:$X$62743,3,0)),"",VLOOKUP(D747,'[1]Cap Financiera y Organizacional'!$B$13:$X$62743,3,0)))</f>
        <v/>
      </c>
      <c r="F747" s="497" t="str">
        <f>IF(OR(C747="",D747=""),"",IF(ISERROR(VLOOKUP(D747,'[1]Cap Financiera y Organizacional'!$B$13:$X$62743,5,0)),"",VLOOKUP(D747,'[1]Cap Financiera y Organizacional'!$B$13:$X$62743,5,0)))</f>
        <v/>
      </c>
      <c r="G747" s="520" t="str">
        <f t="shared" ref="G747:G756" si="66">IF(OR(D747="",E747="",F747=""),"",IF(OR(E747=0,F747=0),0,E747/F747))</f>
        <v/>
      </c>
      <c r="H747" s="498" t="str">
        <f>IF(OR(D747="",E747="",F747=""),"",IF(AND(G747&gt;0,G747&lt;=CapFinanciera1),[1]Puntajes!$D$12,IF(AND(G747&gt;CapFinanciera1,G747&lt;=CapFinanciera2),[1]Puntajes!$D$13,IF(AND(G747&gt;CapFinanciera2,G747&lt;=CapFinanciera3),[1]Puntajes!$D$14,IF(AND(G747&gt;CapFinanciera3,G747&lt;=CapFinanciera4),[1]Puntajes!$D$15,IF(G747&gt;CapFinanciera4,[1]Puntajes!$D$16,0))))))</f>
        <v/>
      </c>
    </row>
    <row r="748" spans="3:8" ht="13.8">
      <c r="C748" s="558"/>
      <c r="D748" s="514" t="str">
        <f>IF(ISERROR(VLOOKUP(C748,'[1]Cap Financiera y Organizacional'!$A$12:$X$62743,2,0)),"",VLOOKUP(C748,'[1]Cap Financiera y Organizacional'!$A$12:$X$3603,2,0))</f>
        <v/>
      </c>
      <c r="E748" s="559" t="str">
        <f>IF(OR(C748="",D748=""),"",IF(ISERROR(VLOOKUP(D748,'[1]Cap Financiera y Organizacional'!$B$13:$X$62743,3,0)),"",VLOOKUP(D748,'[1]Cap Financiera y Organizacional'!$B$13:$X$62743,3,0)))</f>
        <v/>
      </c>
      <c r="F748" s="497" t="str">
        <f>IF(OR(C748="",D748=""),"",IF(ISERROR(VLOOKUP(D748,'[1]Cap Financiera y Organizacional'!$B$13:$X$62743,5,0)),"",VLOOKUP(D748,'[1]Cap Financiera y Organizacional'!$B$13:$X$62743,5,0)))</f>
        <v/>
      </c>
      <c r="G748" s="520" t="str">
        <f t="shared" si="66"/>
        <v/>
      </c>
      <c r="H748" s="498" t="str">
        <f>IF(OR(D748="",E748="",F748=""),"",IF(AND(G748&gt;0,G748&lt;=CapFinanciera1),[1]Puntajes!$D$12,IF(AND(G748&gt;CapFinanciera1,G748&lt;=CapFinanciera2),[1]Puntajes!$D$13,IF(AND(G748&gt;CapFinanciera2,G748&lt;=CapFinanciera3),[1]Puntajes!$D$14,IF(AND(G748&gt;CapFinanciera3,G748&lt;=CapFinanciera4),[1]Puntajes!$D$15,IF(G748&gt;CapFinanciera4,[1]Puntajes!$D$16,0))))))</f>
        <v/>
      </c>
    </row>
    <row r="749" spans="3:8" ht="13.8">
      <c r="C749" s="558"/>
      <c r="D749" s="514" t="str">
        <f>IF(ISERROR(VLOOKUP(C749,'[1]Cap Financiera y Organizacional'!$A$12:$X$62743,2,0)),"",VLOOKUP(C749,'[1]Cap Financiera y Organizacional'!$A$12:$X$3603,2,0))</f>
        <v/>
      </c>
      <c r="E749" s="559" t="str">
        <f>IF(OR(C749="",D749=""),"",IF(ISERROR(VLOOKUP(D749,'[1]Cap Financiera y Organizacional'!$B$13:$X$62743,3,0)),"",VLOOKUP(D749,'[1]Cap Financiera y Organizacional'!$B$13:$X$62743,3,0)))</f>
        <v/>
      </c>
      <c r="F749" s="497" t="str">
        <f>IF(OR(C749="",D749=""),"",IF(ISERROR(VLOOKUP(D749,'[1]Cap Financiera y Organizacional'!$B$13:$X$62743,5,0)),"",VLOOKUP(D749,'[1]Cap Financiera y Organizacional'!$B$13:$X$62743,5,0)))</f>
        <v/>
      </c>
      <c r="G749" s="520" t="str">
        <f t="shared" si="66"/>
        <v/>
      </c>
      <c r="H749" s="498" t="str">
        <f>IF(OR(D749="",E749="",F749=""),"",IF(AND(G749&gt;0,G749&lt;=CapFinanciera1),[1]Puntajes!$D$12,IF(AND(G749&gt;CapFinanciera1,G749&lt;=CapFinanciera2),[1]Puntajes!$D$13,IF(AND(G749&gt;CapFinanciera2,G749&lt;=CapFinanciera3),[1]Puntajes!$D$14,IF(AND(G749&gt;CapFinanciera3,G749&lt;=CapFinanciera4),[1]Puntajes!$D$15,IF(G749&gt;CapFinanciera4,[1]Puntajes!$D$16,0))))))</f>
        <v/>
      </c>
    </row>
    <row r="750" spans="3:8" ht="13.8">
      <c r="C750" s="558"/>
      <c r="D750" s="514" t="str">
        <f>IF(ISERROR(VLOOKUP(C750,'[1]Cap Financiera y Organizacional'!$A$12:$X$62743,2,0)),"",VLOOKUP(C750,'[1]Cap Financiera y Organizacional'!$A$12:$X$3603,2,0))</f>
        <v/>
      </c>
      <c r="E750" s="497" t="str">
        <f>IF(OR(C750="",D750=""),"",IF(ISERROR(VLOOKUP(D750,'[1]Cap Financiera y Organizacional'!$B$13:$X$62743,3,0)),"",VLOOKUP(D750,'[1]Cap Financiera y Organizacional'!$B$13:$X$62743,3,0)))</f>
        <v/>
      </c>
      <c r="F750" s="497" t="str">
        <f>IF(OR(C750="",D750=""),"",IF(ISERROR(VLOOKUP(D750,'[1]Cap Financiera y Organizacional'!$B$13:$X$62743,5,0)),"",VLOOKUP(D750,'[1]Cap Financiera y Organizacional'!$B$13:$X$62743,5,0)))</f>
        <v/>
      </c>
      <c r="G750" s="520" t="str">
        <f t="shared" si="66"/>
        <v/>
      </c>
      <c r="H750" s="498" t="str">
        <f>IF(OR(D750="",E750="",F750=""),"",IF(AND(G750&gt;0,G750&lt;=CapFinanciera1),[1]Puntajes!$D$12,IF(AND(G750&gt;CapFinanciera1,G750&lt;=CapFinanciera2),[1]Puntajes!$D$13,IF(AND(G750&gt;CapFinanciera2,G750&lt;=CapFinanciera3),[1]Puntajes!$D$14,IF(AND(G750&gt;CapFinanciera3,G750&lt;=CapFinanciera4),[1]Puntajes!$D$15,IF(G750&gt;CapFinanciera4,[1]Puntajes!$D$16,0))))))</f>
        <v/>
      </c>
    </row>
    <row r="751" spans="3:8" ht="13.8">
      <c r="C751" s="558"/>
      <c r="D751" s="514" t="str">
        <f>IF(ISERROR(VLOOKUP(C751,'[1]Cap Financiera y Organizacional'!$A$12:$X$62743,2,0)),"",VLOOKUP(C751,'[1]Cap Financiera y Organizacional'!$A$12:$X$3603,2,0))</f>
        <v/>
      </c>
      <c r="E751" s="497" t="str">
        <f>IF(OR(C751="",D751=""),"",IF(ISERROR(VLOOKUP(D751,'[1]Cap Financiera y Organizacional'!$B$13:$X$62743,3,0)),"",VLOOKUP(D751,'[1]Cap Financiera y Organizacional'!$B$13:$X$62743,3,0)))</f>
        <v/>
      </c>
      <c r="F751" s="497" t="str">
        <f>IF(OR(C751="",D751=""),"",IF(ISERROR(VLOOKUP(D751,'[1]Cap Financiera y Organizacional'!$B$13:$X$62743,5,0)),"",VLOOKUP(D751,'[1]Cap Financiera y Organizacional'!$B$13:$X$62743,5,0)))</f>
        <v/>
      </c>
      <c r="G751" s="520" t="str">
        <f t="shared" si="66"/>
        <v/>
      </c>
      <c r="H751" s="498" t="str">
        <f>IF(OR(D751="",E751="",F751=""),"",IF(AND(G751&gt;0,G751&lt;=CapFinanciera1),[1]Puntajes!$D$12,IF(AND(G751&gt;CapFinanciera1,G751&lt;=CapFinanciera2),[1]Puntajes!$D$13,IF(AND(G751&gt;CapFinanciera2,G751&lt;=CapFinanciera3),[1]Puntajes!$D$14,IF(AND(G751&gt;CapFinanciera3,G751&lt;=CapFinanciera4),[1]Puntajes!$D$15,IF(G751&gt;CapFinanciera4,[1]Puntajes!$D$16,0))))))</f>
        <v/>
      </c>
    </row>
    <row r="752" spans="3:8" ht="13.8">
      <c r="C752" s="558"/>
      <c r="D752" s="514" t="str">
        <f>IF(ISERROR(VLOOKUP(C752,'[1]Cap Financiera y Organizacional'!$A$12:$X$62743,2,0)),"",VLOOKUP(C752,'[1]Cap Financiera y Organizacional'!$A$12:$X$3603,2,0))</f>
        <v/>
      </c>
      <c r="E752" s="497" t="str">
        <f>IF(OR(C752="",D752=""),"",IF(ISERROR(VLOOKUP(D752,'[1]Cap Financiera y Organizacional'!$B$13:$X$62743,3,0)),"",VLOOKUP(D752,'[1]Cap Financiera y Organizacional'!$B$13:$X$62743,3,0)))</f>
        <v/>
      </c>
      <c r="F752" s="497" t="str">
        <f>IF(OR(C752="",D752=""),"",IF(ISERROR(VLOOKUP(D752,'[1]Cap Financiera y Organizacional'!$B$13:$X$62743,5,0)),"",VLOOKUP(D752,'[1]Cap Financiera y Organizacional'!$B$13:$X$62743,5,0)))</f>
        <v/>
      </c>
      <c r="G752" s="520" t="str">
        <f t="shared" si="66"/>
        <v/>
      </c>
      <c r="H752" s="498" t="str">
        <f>IF(OR(D752="",E752="",F752=""),"",IF(AND(G752&gt;0,G752&lt;=CapFinanciera1),[1]Puntajes!$D$12,IF(AND(G752&gt;CapFinanciera1,G752&lt;=CapFinanciera2),[1]Puntajes!$D$13,IF(AND(G752&gt;CapFinanciera2,G752&lt;=CapFinanciera3),[1]Puntajes!$D$14,IF(AND(G752&gt;CapFinanciera3,G752&lt;=CapFinanciera4),[1]Puntajes!$D$15,IF(G752&gt;CapFinanciera4,[1]Puntajes!$D$16,0))))))</f>
        <v/>
      </c>
    </row>
    <row r="753" spans="3:8" ht="13.8">
      <c r="C753" s="558"/>
      <c r="D753" s="514" t="str">
        <f>IF(ISERROR(VLOOKUP(C753,'[1]Cap Financiera y Organizacional'!$A$12:$X$62743,2,0)),"",VLOOKUP(C753,'[1]Cap Financiera y Organizacional'!$A$12:$X$3603,2,0))</f>
        <v/>
      </c>
      <c r="E753" s="497" t="str">
        <f>IF(OR(C753="",D753=""),"",IF(ISERROR(VLOOKUP(D753,'[1]Cap Financiera y Organizacional'!$B$13:$X$62743,3,0)),"",VLOOKUP(D753,'[1]Cap Financiera y Organizacional'!$B$13:$X$62743,3,0)))</f>
        <v/>
      </c>
      <c r="F753" s="497" t="str">
        <f>IF(OR(C753="",D753=""),"",IF(ISERROR(VLOOKUP(D753,'[1]Cap Financiera y Organizacional'!$B$13:$X$62743,5,0)),"",VLOOKUP(D753,'[1]Cap Financiera y Organizacional'!$B$13:$X$62743,5,0)))</f>
        <v/>
      </c>
      <c r="G753" s="520" t="str">
        <f t="shared" si="66"/>
        <v/>
      </c>
      <c r="H753" s="498" t="str">
        <f>IF(OR(D753="",E753="",F753=""),"",IF(AND(G753&gt;0,G753&lt;=CapFinanciera1),[1]Puntajes!$D$12,IF(AND(G753&gt;CapFinanciera1,G753&lt;=CapFinanciera2),[1]Puntajes!$D$13,IF(AND(G753&gt;CapFinanciera2,G753&lt;=CapFinanciera3),[1]Puntajes!$D$14,IF(AND(G753&gt;CapFinanciera3,G753&lt;=CapFinanciera4),[1]Puntajes!$D$15,IF(G753&gt;CapFinanciera4,[1]Puntajes!$D$16,0))))))</f>
        <v/>
      </c>
    </row>
    <row r="754" spans="3:8" ht="13.8">
      <c r="C754" s="558"/>
      <c r="D754" s="514" t="str">
        <f>IF(ISERROR(VLOOKUP(C754,'[1]Cap Financiera y Organizacional'!$A$12:$X$62743,2,0)),"",VLOOKUP(C754,'[1]Cap Financiera y Organizacional'!$A$12:$X$3603,2,0))</f>
        <v/>
      </c>
      <c r="E754" s="497" t="str">
        <f>IF(OR(C754="",D754=""),"",IF(ISERROR(VLOOKUP(D754,'[1]Cap Financiera y Organizacional'!$B$13:$X$62743,3,0)),"",VLOOKUP(D754,'[1]Cap Financiera y Organizacional'!$B$13:$X$62743,3,0)))</f>
        <v/>
      </c>
      <c r="F754" s="497" t="str">
        <f>IF(OR(C754="",D754=""),"",IF(ISERROR(VLOOKUP(D754,'[1]Cap Financiera y Organizacional'!$B$13:$X$62743,5,0)),"",VLOOKUP(D754,'[1]Cap Financiera y Organizacional'!$B$13:$X$62743,5,0)))</f>
        <v/>
      </c>
      <c r="G754" s="520" t="str">
        <f t="shared" si="66"/>
        <v/>
      </c>
      <c r="H754" s="498" t="str">
        <f>IF(OR(D754="",E754="",F754=""),"",IF(AND(G754&gt;0,G754&lt;=CapFinanciera1),[1]Puntajes!$D$12,IF(AND(G754&gt;CapFinanciera1,G754&lt;=CapFinanciera2),[1]Puntajes!$D$13,IF(AND(G754&gt;CapFinanciera2,G754&lt;=CapFinanciera3),[1]Puntajes!$D$14,IF(AND(G754&gt;CapFinanciera3,G754&lt;=CapFinanciera4),[1]Puntajes!$D$15,IF(G754&gt;CapFinanciera4,[1]Puntajes!$D$16,0))))))</f>
        <v/>
      </c>
    </row>
    <row r="755" spans="3:8" ht="13.8">
      <c r="C755" s="558"/>
      <c r="D755" s="514" t="str">
        <f>IF(ISERROR(VLOOKUP(C755,'[1]Cap Financiera y Organizacional'!$A$12:$X$62743,2,0)),"",VLOOKUP(C755,'[1]Cap Financiera y Organizacional'!$A$12:$X$3603,2,0))</f>
        <v/>
      </c>
      <c r="E755" s="497" t="str">
        <f>IF(OR(C755="",D755=""),"",IF(ISERROR(VLOOKUP(D755,'[1]Cap Financiera y Organizacional'!$B$13:$X$62743,3,0)),"",VLOOKUP(D755,'[1]Cap Financiera y Organizacional'!$B$13:$X$62743,3,0)))</f>
        <v/>
      </c>
      <c r="F755" s="497" t="str">
        <f>IF(OR(C755="",D755=""),"",IF(ISERROR(VLOOKUP(D755,'[1]Cap Financiera y Organizacional'!$B$13:$X$62743,5,0)),"",VLOOKUP(D755,'[1]Cap Financiera y Organizacional'!$B$13:$X$62743,5,0)))</f>
        <v/>
      </c>
      <c r="G755" s="520" t="str">
        <f t="shared" si="66"/>
        <v/>
      </c>
      <c r="H755" s="498" t="str">
        <f>IF(OR(D755="",E755="",F755=""),"",IF(AND(G755&gt;0,G755&lt;=CapFinanciera1),[1]Puntajes!$D$12,IF(AND(G755&gt;CapFinanciera1,G755&lt;=CapFinanciera2),[1]Puntajes!$D$13,IF(AND(G755&gt;CapFinanciera2,G755&lt;=CapFinanciera3),[1]Puntajes!$D$14,IF(AND(G755&gt;CapFinanciera3,G755&lt;=CapFinanciera4),[1]Puntajes!$D$15,IF(G755&gt;CapFinanciera4,[1]Puntajes!$D$16,0))))))</f>
        <v/>
      </c>
    </row>
    <row r="756" spans="3:8" ht="14.4" thickBot="1">
      <c r="C756" s="560"/>
      <c r="D756" s="561" t="str">
        <f>IF(ISERROR(VLOOKUP(C756,'[1]Cap Financiera y Organizacional'!$A$12:$X$62743,2,0)),"",VLOOKUP(C756,'[1]Cap Financiera y Organizacional'!$A$12:$X$3603,2,0))</f>
        <v/>
      </c>
      <c r="E756" s="501" t="str">
        <f>IF(OR(C756="",D756=""),"",IF(ISERROR(VLOOKUP(D756,'[1]Cap Financiera y Organizacional'!$B$13:$X$62743,3,0)),"",VLOOKUP(D756,'[1]Cap Financiera y Organizacional'!$B$13:$X$62743,3,0)))</f>
        <v/>
      </c>
      <c r="F756" s="501" t="str">
        <f>IF(OR(C756="",D756=""),"",IF(ISERROR(VLOOKUP(D756,'[1]Cap Financiera y Organizacional'!$B$13:$X$62743,5,0)),"",VLOOKUP(D756,'[1]Cap Financiera y Organizacional'!$B$13:$X$62743,5,0)))</f>
        <v/>
      </c>
      <c r="G756" s="524" t="str">
        <f t="shared" si="66"/>
        <v/>
      </c>
      <c r="H756" s="502" t="str">
        <f>IF(OR(D756="",E756="",F756=""),"",IF(AND(G756&gt;0,G756&lt;=CapFinanciera1),[1]Puntajes!$D$12,IF(AND(G756&gt;CapFinanciera1,G756&lt;=CapFinanciera2),[1]Puntajes!$D$13,IF(AND(G756&gt;CapFinanciera2,G756&lt;=CapFinanciera3),[1]Puntajes!$D$14,IF(AND(G756&gt;CapFinanciera3,G756&lt;=CapFinanciera4),[1]Puntajes!$D$15,IF(G756&gt;CapFinanciera4,[1]Puntajes!$D$16,0))))))</f>
        <v/>
      </c>
    </row>
    <row r="757" spans="3:8" ht="13.8">
      <c r="C757" s="562"/>
      <c r="D757" s="484" t="str">
        <f>IF(ISERROR(VLOOKUP(C757,'[1]Cap Financiera y Organizacional'!$A$12:$X$62743,2,0)),"",VLOOKUP(C757,'[1]Cap Financiera y Organizacional'!$A$12:$X$3603,2,0))</f>
        <v/>
      </c>
      <c r="E757" s="563"/>
      <c r="F757" s="497"/>
      <c r="G757" s="520"/>
      <c r="H757" s="498"/>
    </row>
    <row r="758" spans="3:8" ht="13.8">
      <c r="C758" s="558"/>
      <c r="D758" s="514" t="str">
        <f>IF(ISERROR(VLOOKUP(C758,'[1]Cap Financiera y Organizacional'!$A$12:$X$62743,2,0)),"",VLOOKUP(C758,'[1]Cap Financiera y Organizacional'!$A$12:$X$3603,2,0))</f>
        <v/>
      </c>
      <c r="E758" s="559" t="str">
        <f>IF(OR(C758="",D758=""),"",IF(ISERROR(VLOOKUP(D758,'[1]Cap Financiera y Organizacional'!$B$13:$X$62743,3,0)),"",VLOOKUP(D758,'[1]Cap Financiera y Organizacional'!$B$13:$X$62743,3,0)))</f>
        <v/>
      </c>
      <c r="F758" s="497" t="str">
        <f>IF(OR(C758="",D758=""),"",IF(ISERROR(VLOOKUP(D758,'[1]Cap Financiera y Organizacional'!$B$13:$X$62743,5,0)),"",VLOOKUP(D758,'[1]Cap Financiera y Organizacional'!$B$13:$X$62743,5,0)))</f>
        <v/>
      </c>
      <c r="G758" s="520" t="str">
        <f t="shared" ref="G758:G767" si="67">IF(OR(D758="",E758="",F758=""),"",IF(OR(E758=0,F758=0),0,E758/F758))</f>
        <v/>
      </c>
      <c r="H758" s="498" t="str">
        <f>IF(OR(D758="",E758="",F758=""),"",IF(AND(G758&gt;0,G758&lt;=CapFinanciera1),[1]Puntajes!$D$12,IF(AND(G758&gt;CapFinanciera1,G758&lt;=CapFinanciera2),[1]Puntajes!$D$13,IF(AND(G758&gt;CapFinanciera2,G758&lt;=CapFinanciera3),[1]Puntajes!$D$14,IF(AND(G758&gt;CapFinanciera3,G758&lt;=CapFinanciera4),[1]Puntajes!$D$15,IF(G758&gt;CapFinanciera4,[1]Puntajes!$D$16,0))))))</f>
        <v/>
      </c>
    </row>
    <row r="759" spans="3:8" ht="13.8">
      <c r="C759" s="558"/>
      <c r="D759" s="514" t="str">
        <f>IF(ISERROR(VLOOKUP(C759,'[1]Cap Financiera y Organizacional'!$A$12:$X$62743,2,0)),"",VLOOKUP(C759,'[1]Cap Financiera y Organizacional'!$A$12:$X$3603,2,0))</f>
        <v/>
      </c>
      <c r="E759" s="559" t="str">
        <f>IF(OR(C759="",D759=""),"",IF(ISERROR(VLOOKUP(D759,'[1]Cap Financiera y Organizacional'!$B$13:$X$62743,3,0)),"",VLOOKUP(D759,'[1]Cap Financiera y Organizacional'!$B$13:$X$62743,3,0)))</f>
        <v/>
      </c>
      <c r="F759" s="497" t="str">
        <f>IF(OR(C759="",D759=""),"",IF(ISERROR(VLOOKUP(D759,'[1]Cap Financiera y Organizacional'!$B$13:$X$62743,5,0)),"",VLOOKUP(D759,'[1]Cap Financiera y Organizacional'!$B$13:$X$62743,5,0)))</f>
        <v/>
      </c>
      <c r="G759" s="520" t="str">
        <f t="shared" si="67"/>
        <v/>
      </c>
      <c r="H759" s="498" t="str">
        <f>IF(OR(D759="",E759="",F759=""),"",IF(AND(G759&gt;0,G759&lt;=CapFinanciera1),[1]Puntajes!$D$12,IF(AND(G759&gt;CapFinanciera1,G759&lt;=CapFinanciera2),[1]Puntajes!$D$13,IF(AND(G759&gt;CapFinanciera2,G759&lt;=CapFinanciera3),[1]Puntajes!$D$14,IF(AND(G759&gt;CapFinanciera3,G759&lt;=CapFinanciera4),[1]Puntajes!$D$15,IF(G759&gt;CapFinanciera4,[1]Puntajes!$D$16,0))))))</f>
        <v/>
      </c>
    </row>
    <row r="760" spans="3:8" ht="13.8">
      <c r="C760" s="558"/>
      <c r="D760" s="514" t="str">
        <f>IF(ISERROR(VLOOKUP(C760,'[1]Cap Financiera y Organizacional'!$A$12:$X$62743,2,0)),"",VLOOKUP(C760,'[1]Cap Financiera y Organizacional'!$A$12:$X$3603,2,0))</f>
        <v/>
      </c>
      <c r="E760" s="559" t="str">
        <f>IF(OR(C760="",D760=""),"",IF(ISERROR(VLOOKUP(D760,'[1]Cap Financiera y Organizacional'!$B$13:$X$62743,3,0)),"",VLOOKUP(D760,'[1]Cap Financiera y Organizacional'!$B$13:$X$62743,3,0)))</f>
        <v/>
      </c>
      <c r="F760" s="497" t="str">
        <f>IF(OR(C760="",D760=""),"",IF(ISERROR(VLOOKUP(D760,'[1]Cap Financiera y Organizacional'!$B$13:$X$62743,5,0)),"",VLOOKUP(D760,'[1]Cap Financiera y Organizacional'!$B$13:$X$62743,5,0)))</f>
        <v/>
      </c>
      <c r="G760" s="520" t="str">
        <f t="shared" si="67"/>
        <v/>
      </c>
      <c r="H760" s="498" t="str">
        <f>IF(OR(D760="",E760="",F760=""),"",IF(AND(G760&gt;0,G760&lt;=CapFinanciera1),[1]Puntajes!$D$12,IF(AND(G760&gt;CapFinanciera1,G760&lt;=CapFinanciera2),[1]Puntajes!$D$13,IF(AND(G760&gt;CapFinanciera2,G760&lt;=CapFinanciera3),[1]Puntajes!$D$14,IF(AND(G760&gt;CapFinanciera3,G760&lt;=CapFinanciera4),[1]Puntajes!$D$15,IF(G760&gt;CapFinanciera4,[1]Puntajes!$D$16,0))))))</f>
        <v/>
      </c>
    </row>
    <row r="761" spans="3:8" ht="13.8">
      <c r="C761" s="558"/>
      <c r="D761" s="514" t="str">
        <f>IF(ISERROR(VLOOKUP(C761,'[1]Cap Financiera y Organizacional'!$A$12:$X$62743,2,0)),"",VLOOKUP(C761,'[1]Cap Financiera y Organizacional'!$A$12:$X$3603,2,0))</f>
        <v/>
      </c>
      <c r="E761" s="497" t="str">
        <f>IF(OR(C761="",D761=""),"",IF(ISERROR(VLOOKUP(D761,'[1]Cap Financiera y Organizacional'!$B$13:$X$62743,3,0)),"",VLOOKUP(D761,'[1]Cap Financiera y Organizacional'!$B$13:$X$62743,3,0)))</f>
        <v/>
      </c>
      <c r="F761" s="497" t="str">
        <f>IF(OR(C761="",D761=""),"",IF(ISERROR(VLOOKUP(D761,'[1]Cap Financiera y Organizacional'!$B$13:$X$62743,5,0)),"",VLOOKUP(D761,'[1]Cap Financiera y Organizacional'!$B$13:$X$62743,5,0)))</f>
        <v/>
      </c>
      <c r="G761" s="520" t="str">
        <f t="shared" si="67"/>
        <v/>
      </c>
      <c r="H761" s="498" t="str">
        <f>IF(OR(D761="",E761="",F761=""),"",IF(AND(G761&gt;0,G761&lt;=CapFinanciera1),[1]Puntajes!$D$12,IF(AND(G761&gt;CapFinanciera1,G761&lt;=CapFinanciera2),[1]Puntajes!$D$13,IF(AND(G761&gt;CapFinanciera2,G761&lt;=CapFinanciera3),[1]Puntajes!$D$14,IF(AND(G761&gt;CapFinanciera3,G761&lt;=CapFinanciera4),[1]Puntajes!$D$15,IF(G761&gt;CapFinanciera4,[1]Puntajes!$D$16,0))))))</f>
        <v/>
      </c>
    </row>
    <row r="762" spans="3:8" ht="13.8">
      <c r="C762" s="558"/>
      <c r="D762" s="514" t="str">
        <f>IF(ISERROR(VLOOKUP(C762,'[1]Cap Financiera y Organizacional'!$A$12:$X$62743,2,0)),"",VLOOKUP(C762,'[1]Cap Financiera y Organizacional'!$A$12:$X$3603,2,0))</f>
        <v/>
      </c>
      <c r="E762" s="497" t="str">
        <f>IF(OR(C762="",D762=""),"",IF(ISERROR(VLOOKUP(D762,'[1]Cap Financiera y Organizacional'!$B$13:$X$62743,3,0)),"",VLOOKUP(D762,'[1]Cap Financiera y Organizacional'!$B$13:$X$62743,3,0)))</f>
        <v/>
      </c>
      <c r="F762" s="497" t="str">
        <f>IF(OR(C762="",D762=""),"",IF(ISERROR(VLOOKUP(D762,'[1]Cap Financiera y Organizacional'!$B$13:$X$62743,5,0)),"",VLOOKUP(D762,'[1]Cap Financiera y Organizacional'!$B$13:$X$62743,5,0)))</f>
        <v/>
      </c>
      <c r="G762" s="520" t="str">
        <f t="shared" si="67"/>
        <v/>
      </c>
      <c r="H762" s="498" t="str">
        <f>IF(OR(D762="",E762="",F762=""),"",IF(AND(G762&gt;0,G762&lt;=CapFinanciera1),[1]Puntajes!$D$12,IF(AND(G762&gt;CapFinanciera1,G762&lt;=CapFinanciera2),[1]Puntajes!$D$13,IF(AND(G762&gt;CapFinanciera2,G762&lt;=CapFinanciera3),[1]Puntajes!$D$14,IF(AND(G762&gt;CapFinanciera3,G762&lt;=CapFinanciera4),[1]Puntajes!$D$15,IF(G762&gt;CapFinanciera4,[1]Puntajes!$D$16,0))))))</f>
        <v/>
      </c>
    </row>
    <row r="763" spans="3:8" ht="13.8">
      <c r="C763" s="558"/>
      <c r="D763" s="514" t="str">
        <f>IF(ISERROR(VLOOKUP(C763,'[1]Cap Financiera y Organizacional'!$A$12:$X$62743,2,0)),"",VLOOKUP(C763,'[1]Cap Financiera y Organizacional'!$A$12:$X$3603,2,0))</f>
        <v/>
      </c>
      <c r="E763" s="497" t="str">
        <f>IF(OR(C763="",D763=""),"",IF(ISERROR(VLOOKUP(D763,'[1]Cap Financiera y Organizacional'!$B$13:$X$62743,3,0)),"",VLOOKUP(D763,'[1]Cap Financiera y Organizacional'!$B$13:$X$62743,3,0)))</f>
        <v/>
      </c>
      <c r="F763" s="497" t="str">
        <f>IF(OR(C763="",D763=""),"",IF(ISERROR(VLOOKUP(D763,'[1]Cap Financiera y Organizacional'!$B$13:$X$62743,5,0)),"",VLOOKUP(D763,'[1]Cap Financiera y Organizacional'!$B$13:$X$62743,5,0)))</f>
        <v/>
      </c>
      <c r="G763" s="520" t="str">
        <f t="shared" si="67"/>
        <v/>
      </c>
      <c r="H763" s="498" t="str">
        <f>IF(OR(D763="",E763="",F763=""),"",IF(AND(G763&gt;0,G763&lt;=CapFinanciera1),[1]Puntajes!$D$12,IF(AND(G763&gt;CapFinanciera1,G763&lt;=CapFinanciera2),[1]Puntajes!$D$13,IF(AND(G763&gt;CapFinanciera2,G763&lt;=CapFinanciera3),[1]Puntajes!$D$14,IF(AND(G763&gt;CapFinanciera3,G763&lt;=CapFinanciera4),[1]Puntajes!$D$15,IF(G763&gt;CapFinanciera4,[1]Puntajes!$D$16,0))))))</f>
        <v/>
      </c>
    </row>
    <row r="764" spans="3:8" ht="13.8">
      <c r="C764" s="558"/>
      <c r="D764" s="514" t="str">
        <f>IF(ISERROR(VLOOKUP(C764,'[1]Cap Financiera y Organizacional'!$A$12:$X$62743,2,0)),"",VLOOKUP(C764,'[1]Cap Financiera y Organizacional'!$A$12:$X$3603,2,0))</f>
        <v/>
      </c>
      <c r="E764" s="497" t="str">
        <f>IF(OR(C764="",D764=""),"",IF(ISERROR(VLOOKUP(D764,'[1]Cap Financiera y Organizacional'!$B$13:$X$62743,3,0)),"",VLOOKUP(D764,'[1]Cap Financiera y Organizacional'!$B$13:$X$62743,3,0)))</f>
        <v/>
      </c>
      <c r="F764" s="497" t="str">
        <f>IF(OR(C764="",D764=""),"",IF(ISERROR(VLOOKUP(D764,'[1]Cap Financiera y Organizacional'!$B$13:$X$62743,5,0)),"",VLOOKUP(D764,'[1]Cap Financiera y Organizacional'!$B$13:$X$62743,5,0)))</f>
        <v/>
      </c>
      <c r="G764" s="520" t="str">
        <f t="shared" si="67"/>
        <v/>
      </c>
      <c r="H764" s="498" t="str">
        <f>IF(OR(D764="",E764="",F764=""),"",IF(AND(G764&gt;0,G764&lt;=CapFinanciera1),[1]Puntajes!$D$12,IF(AND(G764&gt;CapFinanciera1,G764&lt;=CapFinanciera2),[1]Puntajes!$D$13,IF(AND(G764&gt;CapFinanciera2,G764&lt;=CapFinanciera3),[1]Puntajes!$D$14,IF(AND(G764&gt;CapFinanciera3,G764&lt;=CapFinanciera4),[1]Puntajes!$D$15,IF(G764&gt;CapFinanciera4,[1]Puntajes!$D$16,0))))))</f>
        <v/>
      </c>
    </row>
    <row r="765" spans="3:8" ht="13.8">
      <c r="C765" s="558"/>
      <c r="D765" s="514" t="str">
        <f>IF(ISERROR(VLOOKUP(C765,'[1]Cap Financiera y Organizacional'!$A$12:$X$62743,2,0)),"",VLOOKUP(C765,'[1]Cap Financiera y Organizacional'!$A$12:$X$3603,2,0))</f>
        <v/>
      </c>
      <c r="E765" s="497" t="str">
        <f>IF(OR(C765="",D765=""),"",IF(ISERROR(VLOOKUP(D765,'[1]Cap Financiera y Organizacional'!$B$13:$X$62743,3,0)),"",VLOOKUP(D765,'[1]Cap Financiera y Organizacional'!$B$13:$X$62743,3,0)))</f>
        <v/>
      </c>
      <c r="F765" s="497" t="str">
        <f>IF(OR(C765="",D765=""),"",IF(ISERROR(VLOOKUP(D765,'[1]Cap Financiera y Organizacional'!$B$13:$X$62743,5,0)),"",VLOOKUP(D765,'[1]Cap Financiera y Organizacional'!$B$13:$X$62743,5,0)))</f>
        <v/>
      </c>
      <c r="G765" s="520" t="str">
        <f t="shared" si="67"/>
        <v/>
      </c>
      <c r="H765" s="498" t="str">
        <f>IF(OR(D765="",E765="",F765=""),"",IF(AND(G765&gt;0,G765&lt;=CapFinanciera1),[1]Puntajes!$D$12,IF(AND(G765&gt;CapFinanciera1,G765&lt;=CapFinanciera2),[1]Puntajes!$D$13,IF(AND(G765&gt;CapFinanciera2,G765&lt;=CapFinanciera3),[1]Puntajes!$D$14,IF(AND(G765&gt;CapFinanciera3,G765&lt;=CapFinanciera4),[1]Puntajes!$D$15,IF(G765&gt;CapFinanciera4,[1]Puntajes!$D$16,0))))))</f>
        <v/>
      </c>
    </row>
    <row r="766" spans="3:8" ht="13.8">
      <c r="C766" s="558"/>
      <c r="D766" s="514" t="str">
        <f>IF(ISERROR(VLOOKUP(C766,'[1]Cap Financiera y Organizacional'!$A$12:$X$62743,2,0)),"",VLOOKUP(C766,'[1]Cap Financiera y Organizacional'!$A$12:$X$3603,2,0))</f>
        <v/>
      </c>
      <c r="E766" s="497" t="str">
        <f>IF(OR(C766="",D766=""),"",IF(ISERROR(VLOOKUP(D766,'[1]Cap Financiera y Organizacional'!$B$13:$X$62743,3,0)),"",VLOOKUP(D766,'[1]Cap Financiera y Organizacional'!$B$13:$X$62743,3,0)))</f>
        <v/>
      </c>
      <c r="F766" s="497" t="str">
        <f>IF(OR(C766="",D766=""),"",IF(ISERROR(VLOOKUP(D766,'[1]Cap Financiera y Organizacional'!$B$13:$X$62743,5,0)),"",VLOOKUP(D766,'[1]Cap Financiera y Organizacional'!$B$13:$X$62743,5,0)))</f>
        <v/>
      </c>
      <c r="G766" s="520" t="str">
        <f t="shared" si="67"/>
        <v/>
      </c>
      <c r="H766" s="498" t="str">
        <f>IF(OR(D766="",E766="",F766=""),"",IF(AND(G766&gt;0,G766&lt;=CapFinanciera1),[1]Puntajes!$D$12,IF(AND(G766&gt;CapFinanciera1,G766&lt;=CapFinanciera2),[1]Puntajes!$D$13,IF(AND(G766&gt;CapFinanciera2,G766&lt;=CapFinanciera3),[1]Puntajes!$D$14,IF(AND(G766&gt;CapFinanciera3,G766&lt;=CapFinanciera4),[1]Puntajes!$D$15,IF(G766&gt;CapFinanciera4,[1]Puntajes!$D$16,0))))))</f>
        <v/>
      </c>
    </row>
    <row r="767" spans="3:8" ht="14.4" thickBot="1">
      <c r="C767" s="560"/>
      <c r="D767" s="561" t="str">
        <f>IF(ISERROR(VLOOKUP(C767,'[1]Cap Financiera y Organizacional'!$A$12:$X$62743,2,0)),"",VLOOKUP(C767,'[1]Cap Financiera y Organizacional'!$A$12:$X$3603,2,0))</f>
        <v/>
      </c>
      <c r="E767" s="501" t="str">
        <f>IF(OR(C767="",D767=""),"",IF(ISERROR(VLOOKUP(D767,'[1]Cap Financiera y Organizacional'!$B$13:$X$62743,3,0)),"",VLOOKUP(D767,'[1]Cap Financiera y Organizacional'!$B$13:$X$62743,3,0)))</f>
        <v/>
      </c>
      <c r="F767" s="501" t="str">
        <f>IF(OR(C767="",D767=""),"",IF(ISERROR(VLOOKUP(D767,'[1]Cap Financiera y Organizacional'!$B$13:$X$62743,5,0)),"",VLOOKUP(D767,'[1]Cap Financiera y Organizacional'!$B$13:$X$62743,5,0)))</f>
        <v/>
      </c>
      <c r="G767" s="524" t="str">
        <f t="shared" si="67"/>
        <v/>
      </c>
      <c r="H767" s="502" t="str">
        <f>IF(OR(D767="",E767="",F767=""),"",IF(AND(G767&gt;0,G767&lt;=CapFinanciera1),[1]Puntajes!$D$12,IF(AND(G767&gt;CapFinanciera1,G767&lt;=CapFinanciera2),[1]Puntajes!$D$13,IF(AND(G767&gt;CapFinanciera2,G767&lt;=CapFinanciera3),[1]Puntajes!$D$14,IF(AND(G767&gt;CapFinanciera3,G767&lt;=CapFinanciera4),[1]Puntajes!$D$15,IF(G767&gt;CapFinanciera4,[1]Puntajes!$D$16,0))))))</f>
        <v/>
      </c>
    </row>
    <row r="768" spans="3:8" ht="13.8">
      <c r="C768" s="562"/>
      <c r="D768" s="484" t="str">
        <f>IF(ISERROR(VLOOKUP(C768,'[1]Cap Financiera y Organizacional'!$A$12:$X$62743,2,0)),"",VLOOKUP(C768,'[1]Cap Financiera y Organizacional'!$A$12:$X$3603,2,0))</f>
        <v/>
      </c>
      <c r="E768" s="563"/>
      <c r="F768" s="538"/>
      <c r="G768" s="539"/>
      <c r="H768" s="565"/>
    </row>
    <row r="769" spans="3:8" ht="13.8">
      <c r="C769" s="558"/>
      <c r="D769" s="514" t="str">
        <f>IF(ISERROR(VLOOKUP(C769,'[1]Cap Financiera y Organizacional'!$A$12:$X$62743,2,0)),"",VLOOKUP(C769,'[1]Cap Financiera y Organizacional'!$A$12:$X$3603,2,0))</f>
        <v/>
      </c>
      <c r="E769" s="559" t="str">
        <f>IF(OR(C769="",D769=""),"",IF(ISERROR(VLOOKUP(D769,'[1]Cap Financiera y Organizacional'!$B$13:$X$62743,3,0)),"",VLOOKUP(D769,'[1]Cap Financiera y Organizacional'!$B$13:$X$62743,3,0)))</f>
        <v/>
      </c>
      <c r="F769" s="497" t="str">
        <f>IF(OR(C769="",D769=""),"",IF(ISERROR(VLOOKUP(D769,'[1]Cap Financiera y Organizacional'!$B$13:$X$62743,5,0)),"",VLOOKUP(D769,'[1]Cap Financiera y Organizacional'!$B$13:$X$62743,5,0)))</f>
        <v/>
      </c>
      <c r="G769" s="520" t="str">
        <f t="shared" ref="G769:G778" si="68">IF(OR(D769="",E769="",F769=""),"",IF(OR(E769=0,F769=0),0,E769/F769))</f>
        <v/>
      </c>
      <c r="H769" s="498" t="str">
        <f>IF(OR(D769="",E769="",F769=""),"",IF(AND(G769&gt;0,G769&lt;=CapFinanciera1),[1]Puntajes!$D$12,IF(AND(G769&gt;CapFinanciera1,G769&lt;=CapFinanciera2),[1]Puntajes!$D$13,IF(AND(G769&gt;CapFinanciera2,G769&lt;=CapFinanciera3),[1]Puntajes!$D$14,IF(AND(G769&gt;CapFinanciera3,G769&lt;=CapFinanciera4),[1]Puntajes!$D$15,IF(G769&gt;CapFinanciera4,[1]Puntajes!$D$16,0))))))</f>
        <v/>
      </c>
    </row>
    <row r="770" spans="3:8" ht="13.8">
      <c r="C770" s="558"/>
      <c r="D770" s="514" t="str">
        <f>IF(ISERROR(VLOOKUP(C770,'[1]Cap Financiera y Organizacional'!$A$12:$X$62743,2,0)),"",VLOOKUP(C770,'[1]Cap Financiera y Organizacional'!$A$12:$X$3603,2,0))</f>
        <v/>
      </c>
      <c r="E770" s="559" t="str">
        <f>IF(OR(C770="",D770=""),"",IF(ISERROR(VLOOKUP(D770,'[1]Cap Financiera y Organizacional'!$B$13:$X$62743,3,0)),"",VLOOKUP(D770,'[1]Cap Financiera y Organizacional'!$B$13:$X$62743,3,0)))</f>
        <v/>
      </c>
      <c r="F770" s="497" t="str">
        <f>IF(OR(C770="",D770=""),"",IF(ISERROR(VLOOKUP(D770,'[1]Cap Financiera y Organizacional'!$B$13:$X$62743,5,0)),"",VLOOKUP(D770,'[1]Cap Financiera y Organizacional'!$B$13:$X$62743,5,0)))</f>
        <v/>
      </c>
      <c r="G770" s="520" t="str">
        <f t="shared" si="68"/>
        <v/>
      </c>
      <c r="H770" s="498" t="str">
        <f>IF(OR(D770="",E770="",F770=""),"",IF(AND(G770&gt;0,G770&lt;=CapFinanciera1),[1]Puntajes!$D$12,IF(AND(G770&gt;CapFinanciera1,G770&lt;=CapFinanciera2),[1]Puntajes!$D$13,IF(AND(G770&gt;CapFinanciera2,G770&lt;=CapFinanciera3),[1]Puntajes!$D$14,IF(AND(G770&gt;CapFinanciera3,G770&lt;=CapFinanciera4),[1]Puntajes!$D$15,IF(G770&gt;CapFinanciera4,[1]Puntajes!$D$16,0))))))</f>
        <v/>
      </c>
    </row>
    <row r="771" spans="3:8" ht="13.8">
      <c r="C771" s="558"/>
      <c r="D771" s="514" t="str">
        <f>IF(ISERROR(VLOOKUP(C771,'[1]Cap Financiera y Organizacional'!$A$12:$X$62743,2,0)),"",VLOOKUP(C771,'[1]Cap Financiera y Organizacional'!$A$12:$X$3603,2,0))</f>
        <v/>
      </c>
      <c r="E771" s="559" t="str">
        <f>IF(OR(C771="",D771=""),"",IF(ISERROR(VLOOKUP(D771,'[1]Cap Financiera y Organizacional'!$B$13:$X$62743,3,0)),"",VLOOKUP(D771,'[1]Cap Financiera y Organizacional'!$B$13:$X$62743,3,0)))</f>
        <v/>
      </c>
      <c r="F771" s="497" t="str">
        <f>IF(OR(C771="",D771=""),"",IF(ISERROR(VLOOKUP(D771,'[1]Cap Financiera y Organizacional'!$B$13:$X$62743,5,0)),"",VLOOKUP(D771,'[1]Cap Financiera y Organizacional'!$B$13:$X$62743,5,0)))</f>
        <v/>
      </c>
      <c r="G771" s="520" t="str">
        <f t="shared" si="68"/>
        <v/>
      </c>
      <c r="H771" s="498" t="str">
        <f>IF(OR(D771="",E771="",F771=""),"",IF(AND(G771&gt;0,G771&lt;=CapFinanciera1),[1]Puntajes!$D$12,IF(AND(G771&gt;CapFinanciera1,G771&lt;=CapFinanciera2),[1]Puntajes!$D$13,IF(AND(G771&gt;CapFinanciera2,G771&lt;=CapFinanciera3),[1]Puntajes!$D$14,IF(AND(G771&gt;CapFinanciera3,G771&lt;=CapFinanciera4),[1]Puntajes!$D$15,IF(G771&gt;CapFinanciera4,[1]Puntajes!$D$16,0))))))</f>
        <v/>
      </c>
    </row>
    <row r="772" spans="3:8" ht="13.8">
      <c r="C772" s="558"/>
      <c r="D772" s="514" t="str">
        <f>IF(ISERROR(VLOOKUP(C772,'[1]Cap Financiera y Organizacional'!$A$12:$X$62743,2,0)),"",VLOOKUP(C772,'[1]Cap Financiera y Organizacional'!$A$12:$X$3603,2,0))</f>
        <v/>
      </c>
      <c r="E772" s="497" t="str">
        <f>IF(OR(C772="",D772=""),"",IF(ISERROR(VLOOKUP(D772,'[1]Cap Financiera y Organizacional'!$B$13:$X$62743,3,0)),"",VLOOKUP(D772,'[1]Cap Financiera y Organizacional'!$B$13:$X$62743,3,0)))</f>
        <v/>
      </c>
      <c r="F772" s="497" t="str">
        <f>IF(OR(C772="",D772=""),"",IF(ISERROR(VLOOKUP(D772,'[1]Cap Financiera y Organizacional'!$B$13:$X$62743,5,0)),"",VLOOKUP(D772,'[1]Cap Financiera y Organizacional'!$B$13:$X$62743,5,0)))</f>
        <v/>
      </c>
      <c r="G772" s="520" t="str">
        <f t="shared" si="68"/>
        <v/>
      </c>
      <c r="H772" s="498" t="str">
        <f>IF(OR(D772="",E772="",F772=""),"",IF(AND(G772&gt;0,G772&lt;=CapFinanciera1),[1]Puntajes!$D$12,IF(AND(G772&gt;CapFinanciera1,G772&lt;=CapFinanciera2),[1]Puntajes!$D$13,IF(AND(G772&gt;CapFinanciera2,G772&lt;=CapFinanciera3),[1]Puntajes!$D$14,IF(AND(G772&gt;CapFinanciera3,G772&lt;=CapFinanciera4),[1]Puntajes!$D$15,IF(G772&gt;CapFinanciera4,[1]Puntajes!$D$16,0))))))</f>
        <v/>
      </c>
    </row>
    <row r="773" spans="3:8" ht="13.8">
      <c r="C773" s="558"/>
      <c r="D773" s="514" t="str">
        <f>IF(ISERROR(VLOOKUP(C773,'[1]Cap Financiera y Organizacional'!$A$12:$X$62743,2,0)),"",VLOOKUP(C773,'[1]Cap Financiera y Organizacional'!$A$12:$X$3603,2,0))</f>
        <v/>
      </c>
      <c r="E773" s="497" t="str">
        <f>IF(OR(C773="",D773=""),"",IF(ISERROR(VLOOKUP(D773,'[1]Cap Financiera y Organizacional'!$B$13:$X$62743,3,0)),"",VLOOKUP(D773,'[1]Cap Financiera y Organizacional'!$B$13:$X$62743,3,0)))</f>
        <v/>
      </c>
      <c r="F773" s="497" t="str">
        <f>IF(OR(C773="",D773=""),"",IF(ISERROR(VLOOKUP(D773,'[1]Cap Financiera y Organizacional'!$B$13:$X$62743,5,0)),"",VLOOKUP(D773,'[1]Cap Financiera y Organizacional'!$B$13:$X$62743,5,0)))</f>
        <v/>
      </c>
      <c r="G773" s="520" t="str">
        <f t="shared" si="68"/>
        <v/>
      </c>
      <c r="H773" s="498" t="str">
        <f>IF(OR(D773="",E773="",F773=""),"",IF(AND(G773&gt;0,G773&lt;=CapFinanciera1),[1]Puntajes!$D$12,IF(AND(G773&gt;CapFinanciera1,G773&lt;=CapFinanciera2),[1]Puntajes!$D$13,IF(AND(G773&gt;CapFinanciera2,G773&lt;=CapFinanciera3),[1]Puntajes!$D$14,IF(AND(G773&gt;CapFinanciera3,G773&lt;=CapFinanciera4),[1]Puntajes!$D$15,IF(G773&gt;CapFinanciera4,[1]Puntajes!$D$16,0))))))</f>
        <v/>
      </c>
    </row>
    <row r="774" spans="3:8" ht="13.8">
      <c r="C774" s="558"/>
      <c r="D774" s="514" t="str">
        <f>IF(ISERROR(VLOOKUP(C774,'[1]Cap Financiera y Organizacional'!$A$12:$X$62743,2,0)),"",VLOOKUP(C774,'[1]Cap Financiera y Organizacional'!$A$12:$X$3603,2,0))</f>
        <v/>
      </c>
      <c r="E774" s="497" t="str">
        <f>IF(OR(C774="",D774=""),"",IF(ISERROR(VLOOKUP(D774,'[1]Cap Financiera y Organizacional'!$B$13:$X$62743,3,0)),"",VLOOKUP(D774,'[1]Cap Financiera y Organizacional'!$B$13:$X$62743,3,0)))</f>
        <v/>
      </c>
      <c r="F774" s="497" t="str">
        <f>IF(OR(C774="",D774=""),"",IF(ISERROR(VLOOKUP(D774,'[1]Cap Financiera y Organizacional'!$B$13:$X$62743,5,0)),"",VLOOKUP(D774,'[1]Cap Financiera y Organizacional'!$B$13:$X$62743,5,0)))</f>
        <v/>
      </c>
      <c r="G774" s="520" t="str">
        <f t="shared" si="68"/>
        <v/>
      </c>
      <c r="H774" s="498" t="str">
        <f>IF(OR(D774="",E774="",F774=""),"",IF(AND(G774&gt;0,G774&lt;=CapFinanciera1),[1]Puntajes!$D$12,IF(AND(G774&gt;CapFinanciera1,G774&lt;=CapFinanciera2),[1]Puntajes!$D$13,IF(AND(G774&gt;CapFinanciera2,G774&lt;=CapFinanciera3),[1]Puntajes!$D$14,IF(AND(G774&gt;CapFinanciera3,G774&lt;=CapFinanciera4),[1]Puntajes!$D$15,IF(G774&gt;CapFinanciera4,[1]Puntajes!$D$16,0))))))</f>
        <v/>
      </c>
    </row>
    <row r="775" spans="3:8" ht="13.8">
      <c r="C775" s="558"/>
      <c r="D775" s="514" t="str">
        <f>IF(ISERROR(VLOOKUP(C775,'[1]Cap Financiera y Organizacional'!$A$12:$X$62743,2,0)),"",VLOOKUP(C775,'[1]Cap Financiera y Organizacional'!$A$12:$X$3603,2,0))</f>
        <v/>
      </c>
      <c r="E775" s="497" t="str">
        <f>IF(OR(C775="",D775=""),"",IF(ISERROR(VLOOKUP(D775,'[1]Cap Financiera y Organizacional'!$B$13:$X$62743,3,0)),"",VLOOKUP(D775,'[1]Cap Financiera y Organizacional'!$B$13:$X$62743,3,0)))</f>
        <v/>
      </c>
      <c r="F775" s="497" t="str">
        <f>IF(OR(C775="",D775=""),"",IF(ISERROR(VLOOKUP(D775,'[1]Cap Financiera y Organizacional'!$B$13:$X$62743,5,0)),"",VLOOKUP(D775,'[1]Cap Financiera y Organizacional'!$B$13:$X$62743,5,0)))</f>
        <v/>
      </c>
      <c r="G775" s="520" t="str">
        <f t="shared" si="68"/>
        <v/>
      </c>
      <c r="H775" s="498" t="str">
        <f>IF(OR(D775="",E775="",F775=""),"",IF(AND(G775&gt;0,G775&lt;=CapFinanciera1),[1]Puntajes!$D$12,IF(AND(G775&gt;CapFinanciera1,G775&lt;=CapFinanciera2),[1]Puntajes!$D$13,IF(AND(G775&gt;CapFinanciera2,G775&lt;=CapFinanciera3),[1]Puntajes!$D$14,IF(AND(G775&gt;CapFinanciera3,G775&lt;=CapFinanciera4),[1]Puntajes!$D$15,IF(G775&gt;CapFinanciera4,[1]Puntajes!$D$16,0))))))</f>
        <v/>
      </c>
    </row>
    <row r="776" spans="3:8" ht="13.8">
      <c r="C776" s="558"/>
      <c r="D776" s="514" t="str">
        <f>IF(ISERROR(VLOOKUP(C776,'[1]Cap Financiera y Organizacional'!$A$12:$X$62743,2,0)),"",VLOOKUP(C776,'[1]Cap Financiera y Organizacional'!$A$12:$X$3603,2,0))</f>
        <v/>
      </c>
      <c r="E776" s="497" t="str">
        <f>IF(OR(C776="",D776=""),"",IF(ISERROR(VLOOKUP(D776,'[1]Cap Financiera y Organizacional'!$B$13:$X$62743,3,0)),"",VLOOKUP(D776,'[1]Cap Financiera y Organizacional'!$B$13:$X$62743,3,0)))</f>
        <v/>
      </c>
      <c r="F776" s="497" t="str">
        <f>IF(OR(C776="",D776=""),"",IF(ISERROR(VLOOKUP(D776,'[1]Cap Financiera y Organizacional'!$B$13:$X$62743,5,0)),"",VLOOKUP(D776,'[1]Cap Financiera y Organizacional'!$B$13:$X$62743,5,0)))</f>
        <v/>
      </c>
      <c r="G776" s="520" t="str">
        <f t="shared" si="68"/>
        <v/>
      </c>
      <c r="H776" s="498" t="str">
        <f>IF(OR(D776="",E776="",F776=""),"",IF(AND(G776&gt;0,G776&lt;=CapFinanciera1),[1]Puntajes!$D$12,IF(AND(G776&gt;CapFinanciera1,G776&lt;=CapFinanciera2),[1]Puntajes!$D$13,IF(AND(G776&gt;CapFinanciera2,G776&lt;=CapFinanciera3),[1]Puntajes!$D$14,IF(AND(G776&gt;CapFinanciera3,G776&lt;=CapFinanciera4),[1]Puntajes!$D$15,IF(G776&gt;CapFinanciera4,[1]Puntajes!$D$16,0))))))</f>
        <v/>
      </c>
    </row>
    <row r="777" spans="3:8" ht="13.8">
      <c r="C777" s="558"/>
      <c r="D777" s="514" t="str">
        <f>IF(ISERROR(VLOOKUP(C777,'[1]Cap Financiera y Organizacional'!$A$12:$X$62743,2,0)),"",VLOOKUP(C777,'[1]Cap Financiera y Organizacional'!$A$12:$X$3603,2,0))</f>
        <v/>
      </c>
      <c r="E777" s="497" t="str">
        <f>IF(OR(C777="",D777=""),"",IF(ISERROR(VLOOKUP(D777,'[1]Cap Financiera y Organizacional'!$B$13:$X$62743,3,0)),"",VLOOKUP(D777,'[1]Cap Financiera y Organizacional'!$B$13:$X$62743,3,0)))</f>
        <v/>
      </c>
      <c r="F777" s="497" t="str">
        <f>IF(OR(C777="",D777=""),"",IF(ISERROR(VLOOKUP(D777,'[1]Cap Financiera y Organizacional'!$B$13:$X$62743,5,0)),"",VLOOKUP(D777,'[1]Cap Financiera y Organizacional'!$B$13:$X$62743,5,0)))</f>
        <v/>
      </c>
      <c r="G777" s="520" t="str">
        <f t="shared" si="68"/>
        <v/>
      </c>
      <c r="H777" s="498" t="str">
        <f>IF(OR(D777="",E777="",F777=""),"",IF(AND(G777&gt;0,G777&lt;=CapFinanciera1),[1]Puntajes!$D$12,IF(AND(G777&gt;CapFinanciera1,G777&lt;=CapFinanciera2),[1]Puntajes!$D$13,IF(AND(G777&gt;CapFinanciera2,G777&lt;=CapFinanciera3),[1]Puntajes!$D$14,IF(AND(G777&gt;CapFinanciera3,G777&lt;=CapFinanciera4),[1]Puntajes!$D$15,IF(G777&gt;CapFinanciera4,[1]Puntajes!$D$16,0))))))</f>
        <v/>
      </c>
    </row>
    <row r="778" spans="3:8" ht="14.4" thickBot="1">
      <c r="C778" s="560"/>
      <c r="D778" s="566" t="str">
        <f>IF(ISERROR(VLOOKUP(C778,'[1]Cap Financiera y Organizacional'!$A$12:$X$62743,2,0)),"",VLOOKUP(C778,'[1]Cap Financiera y Organizacional'!$A$12:$X$3603,2,0))</f>
        <v/>
      </c>
      <c r="E778" s="501" t="str">
        <f>IF(OR(C778="",D778=""),"",IF(ISERROR(VLOOKUP(D778,'[1]Cap Financiera y Organizacional'!$B$13:$X$62743,3,0)),"",VLOOKUP(D778,'[1]Cap Financiera y Organizacional'!$B$13:$X$62743,3,0)))</f>
        <v/>
      </c>
      <c r="F778" s="501" t="str">
        <f>IF(OR(C778="",D778=""),"",IF(ISERROR(VLOOKUP(D778,'[1]Cap Financiera y Organizacional'!$B$13:$X$62743,5,0)),"",VLOOKUP(D778,'[1]Cap Financiera y Organizacional'!$B$13:$X$62743,5,0)))</f>
        <v/>
      </c>
      <c r="G778" s="524" t="str">
        <f t="shared" si="68"/>
        <v/>
      </c>
      <c r="H778" s="502" t="str">
        <f>IF(OR(D778="",E778="",F778=""),"",IF(AND(G778&gt;0,G778&lt;=CapFinanciera1),[1]Puntajes!$D$12,IF(AND(G778&gt;CapFinanciera1,G778&lt;=CapFinanciera2),[1]Puntajes!$D$13,IF(AND(G778&gt;CapFinanciera2,G778&lt;=CapFinanciera3),[1]Puntajes!$D$14,IF(AND(G778&gt;CapFinanciera3,G778&lt;=CapFinanciera4),[1]Puntajes!$D$15,IF(G778&gt;CapFinanciera4,[1]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C2:H2"/>
    <mergeCell ref="C3:H3"/>
    <mergeCell ref="C4:H4"/>
    <mergeCell ref="C5:H5"/>
    <mergeCell ref="C7:C8"/>
    <mergeCell ref="D7:D8"/>
    <mergeCell ref="E7:E8"/>
    <mergeCell ref="F7:F8"/>
    <mergeCell ref="G7:G8"/>
  </mergeCells>
  <conditionalFormatting sqref="D9:D778">
    <cfRule type="cellIs" dxfId="50" priority="4" stopIfTrue="1" operator="equal">
      <formula>"NO ADMISIBLE"</formula>
    </cfRule>
  </conditionalFormatting>
  <conditionalFormatting sqref="D6:H6">
    <cfRule type="cellIs" dxfId="49" priority="70" stopIfTrue="1" operator="equal">
      <formula>"NO ADMISIBLE"</formula>
    </cfRule>
  </conditionalFormatting>
  <conditionalFormatting sqref="E9:E85">
    <cfRule type="expression" dxfId="48" priority="10" stopIfTrue="1">
      <formula>IF(#REF!-INT(#REF!)&gt;0,TRUE,FALSE)</formula>
    </cfRule>
  </conditionalFormatting>
  <conditionalFormatting sqref="E86">
    <cfRule type="expression" dxfId="47" priority="3" stopIfTrue="1">
      <formula>IF(#REF!-INT(#REF!)&gt;0,TRUE,FALSE)</formula>
    </cfRule>
  </conditionalFormatting>
  <conditionalFormatting sqref="E87">
    <cfRule type="expression" dxfId="46" priority="2" stopIfTrue="1">
      <formula>IF(#REF!-INT(#REF!)&gt;0,TRUE,FALSE)</formula>
    </cfRule>
  </conditionalFormatting>
  <conditionalFormatting sqref="E88:E95">
    <cfRule type="expression" dxfId="45" priority="8" stopIfTrue="1">
      <formula>IF(#REF!-INT(#REF!)&gt;0,TRUE,FALSE)</formula>
    </cfRule>
  </conditionalFormatting>
  <conditionalFormatting sqref="E97:E106">
    <cfRule type="expression" dxfId="44" priority="6" stopIfTrue="1">
      <formula>IF(#REF!-INT(#REF!)&gt;0,TRUE,FALSE)</formula>
    </cfRule>
  </conditionalFormatting>
  <conditionalFormatting sqref="E108:E111">
    <cfRule type="expression" dxfId="43" priority="37" stopIfTrue="1">
      <formula>IF(#REF!-INT(#REF!)&gt;0,TRUE,FALSE)</formula>
    </cfRule>
  </conditionalFormatting>
  <conditionalFormatting sqref="E119:E122 E130:E133 E141:E144 E152:E155 E163:E166 E174:E177 E185:E188 E196:E199 E207:E210 E218:E221 E229:E232 E240:E243 E251:E254 E262:E265 E273:E276 E284:E287 E295:E298 E306:E309 E317:E320 E328:E331 E339:E342 E350:E353 E361:E364 E372:E375 E383:E386 E394:E397 E405:E408 E416:E419 E427:E430 E438:E441 E449:E452 E460:E463 E471:E474 E482:E485 E493:E496 E504:E507 E515:E518 E526:E529 E537:E540 E548:E551 E559:E562 E570:E573 E581:E584 E592:E595 E603:E606 E614:E617 E625:E628 E636:E639 E647:E650 E658:E661 E669:E672 E680:E683 E691:E694 E702:E705 E713:E716 E724:E727 E735:E738 E746:E749 E757:E760 E768:E771">
    <cfRule type="expression" dxfId="42" priority="58" stopIfTrue="1">
      <formula>IF(#REF!-INT(#REF!)&gt;0,TRUE,FALSE)</formula>
    </cfRule>
  </conditionalFormatting>
  <conditionalFormatting sqref="F21:F29">
    <cfRule type="expression" dxfId="41" priority="21" stopIfTrue="1">
      <formula>IF($B13-INT($B13)&gt;0,TRUE,FALSE)</formula>
    </cfRule>
  </conditionalFormatting>
  <conditionalFormatting sqref="F32:F40">
    <cfRule type="expression" dxfId="40" priority="19" stopIfTrue="1">
      <formula>IF($B24-INT($B24)&gt;0,TRUE,FALSE)</formula>
    </cfRule>
  </conditionalFormatting>
  <conditionalFormatting sqref="F87:F95">
    <cfRule type="expression" dxfId="39" priority="9" stopIfTrue="1">
      <formula>IF($B79-INT($B79)&gt;0,TRUE,FALSE)</formula>
    </cfRule>
  </conditionalFormatting>
  <conditionalFormatting sqref="F98:F106">
    <cfRule type="expression" dxfId="38" priority="7" stopIfTrue="1">
      <formula>IF($B90-INT($B90)&gt;0,TRUE,FALSE)</formula>
    </cfRule>
  </conditionalFormatting>
  <conditionalFormatting sqref="F9:H20">
    <cfRule type="expression" dxfId="37" priority="50" stopIfTrue="1">
      <formula>IF($B1-INT($B1)&gt;0,TRUE,FALSE)</formula>
    </cfRule>
  </conditionalFormatting>
  <conditionalFormatting sqref="F31:H31">
    <cfRule type="expression" dxfId="36" priority="44" stopIfTrue="1">
      <formula>IF($B23-INT($B23)&gt;0,TRUE,FALSE)</formula>
    </cfRule>
  </conditionalFormatting>
  <conditionalFormatting sqref="F42:H86">
    <cfRule type="expression" dxfId="35" priority="11" stopIfTrue="1">
      <formula>IF($B34-INT($B34)&gt;0,TRUE,FALSE)</formula>
    </cfRule>
  </conditionalFormatting>
  <conditionalFormatting sqref="F97:H97 G98:H98 F119:H120 F121:F122 F130:H131 F132:F133 F141:H142 F143:F144 F152:H153 F154:F155 F163:H164 F165:F166 F174:H175 F176:F177 F185:H186 F187:F188 F196:H197 F198:F199 F207:H208 F209:F210 F218:H219 F220:F221 F229:H230 F231:F232 F240:H241 F242:F243 F251:H252 F253:F254 F262:H263 F264:F265 F273:H274 F275:F276 F284:H285 F286:F287 F295:H296 F297:F298 F306:H307 F308:F309 F317:H318 F319:F320 F328:H329 F330:F331 F339:H340 F341:F342 F350:H351 F352:F353 F361:H362 F363:F364 F372:H373 F374:F375 F383:H384 F385:F386 F394:H395 F396:F397 F405:H406 F407:F408 F416:H417 F418:F419 F427:H428 F429:F430 F438:H439 F440:F441 F449:H450 F451:F452 F460:H461 F462:F463 F471:H472 F473:F474 F482:H483 F484:F485 F493:H494 F495:F496 F504:H505 F506:F507 F515:H516 F517:F518 F526:H527 F528:F529 F537:H538 F539:F540 F548:H549 F550:F551 F559:H560 F561:F562 F570:H571 F572:F573 F581:H582 F583:F584 F592:H593 F594:F595 F603:H604 F605:F606 F614:H615 F616:F617 F625:H626 F627:F628 F636:H637 F638:F639 F647:H648 F649:F650 F658:H659 F660:F661 F669:H670 F671:F672 F680:H681 F682:F683 F691:H692 F693:F694 F702:H703 F704:F705 F713:H714 F715:F716 F724:H725 F726:F727 F735:H736 F737:F738 F746:H747 F748:F749 F757:H758 F759:F760 F768:H769 F770:F771">
    <cfRule type="expression" dxfId="34" priority="56" stopIfTrue="1">
      <formula>IF($B89-INT($B89)&gt;0,TRUE,FALSE)</formula>
    </cfRule>
  </conditionalFormatting>
  <conditionalFormatting sqref="F108:H109 F110:F111">
    <cfRule type="expression" dxfId="33" priority="36" stopIfTrue="1">
      <formula>IF($B100-INT($B100)&gt;0,TRUE,FALSE)</formula>
    </cfRule>
  </conditionalFormatting>
  <conditionalFormatting sqref="G22:G29 F30:G30">
    <cfRule type="expression" dxfId="32" priority="48" stopIfTrue="1">
      <formula>IF($B14-INT($B14)&gt;0,TRUE,FALSE)</formula>
    </cfRule>
  </conditionalFormatting>
  <conditionalFormatting sqref="G33:G40 F41:G41">
    <cfRule type="expression" dxfId="31" priority="41" stopIfTrue="1">
      <formula>IF($B25-INT($B25)&gt;0,TRUE,FALSE)</formula>
    </cfRule>
  </conditionalFormatting>
  <conditionalFormatting sqref="G87">
    <cfRule type="expression" dxfId="30" priority="5" stopIfTrue="1">
      <formula>IF($B79-INT($B79)&gt;0,TRUE,FALSE)</formula>
    </cfRule>
  </conditionalFormatting>
  <conditionalFormatting sqref="G88:G89 G90:H90">
    <cfRule type="expression" dxfId="29" priority="65" stopIfTrue="1">
      <formula>IF($B82-INT($B82)&gt;0,TRUE,FALSE)</formula>
    </cfRule>
  </conditionalFormatting>
  <conditionalFormatting sqref="G99:G100 G101:H101 E112:H112 G121:G122 E123:H123 G132:G133 E134:H134 G143:G144 E145:H145 G154:G155 E156:H156 G165:G166 E167:H167 G176:G177 E178:H178 G187:G188 E189:H189 G198:G199 E200:H200 G209:G210 E211:H211 G220:G221 E222:H222 G231:G232 E233:H233 G242:G243 E244:H244 G253:G254 E255:H255 G264:G265 E266:H266 G275:G276 E277:H277 G286:G287 E288:H288 G297:G298 E299:H299 G308:G309 E310:H310 G319:G320 E321:H321 G330:G331 E332:H332 G341:G342 E343:H343 G352:G353 E354:H354 G363:G364 E365:H365 G374:G375 E376:H376 G385:G386 E387:H387 G396:G397 E398:H398 G407:G408 E409:H409 G418:G419 E420:H420 G429:G430 E431:H431 G440:G441 E442:H442 G451:G452 E453:H453 G462:G463 E464:H464 G473:G474 E475:H475 G484:G485 E486:H486 G495:G496 E497:H497 G506:G507 E508:H508 G517:G518 E519:H519 G528:G529 E530:H530 G539:G540 E541:H541 G550:G551 E552:H552 G561:G562 E563:H563 G572:G573 E574:H574 G583:G584 E585:H585 G594:G595 E596:H596 G605:G606 E607:H607 G616:G617 E618:H618 G627:G628 E629:H629 G638:G639 E640:H640 G649:G650 E651:H651 G660:G661 E662:H662 G671:G672 E673:H673 G682:G683 E684:H684 G693:G694 E695:H695 G704:G705 E706:H706 G715:G716 E717:H717 G726:G727 E728:H728 G737:G738 E739:H739 G748:G749 E750:H750 G759:G760 E761:H761 G770:G771 E772:H772">
    <cfRule type="expression" dxfId="28" priority="59" stopIfTrue="1">
      <formula>IF($B93-INT($B93)&gt;0,TRUE,FALSE)</formula>
    </cfRule>
  </conditionalFormatting>
  <conditionalFormatting sqref="G110:G111">
    <cfRule type="expression" dxfId="27" priority="38" stopIfTrue="1">
      <formula>IF($B104-INT($B104)&gt;0,TRUE,FALSE)</formula>
    </cfRule>
  </conditionalFormatting>
  <conditionalFormatting sqref="G21:H21">
    <cfRule type="expression" dxfId="26" priority="53" stopIfTrue="1">
      <formula>IF($B13-INT($B13)&gt;0,TRUE,FALSE)</formula>
    </cfRule>
  </conditionalFormatting>
  <conditionalFormatting sqref="G32:H32">
    <cfRule type="expression" dxfId="25" priority="43" stopIfTrue="1">
      <formula>IF($B24-INT($B24)&gt;0,TRUE,FALSE)</formula>
    </cfRule>
  </conditionalFormatting>
  <conditionalFormatting sqref="G91:H91">
    <cfRule type="expression" dxfId="24" priority="66" stopIfTrue="1">
      <formula>IF(#REF!-INT(#REF!)&gt;0,TRUE,FALSE)</formula>
    </cfRule>
  </conditionalFormatting>
  <conditionalFormatting sqref="G92:H95 E96:H96">
    <cfRule type="expression" dxfId="23" priority="63" stopIfTrue="1">
      <formula>IF($B85-INT($B85)&gt;0,TRUE,FALSE)</formula>
    </cfRule>
  </conditionalFormatting>
  <conditionalFormatting sqref="G102:H102 E113:H113 E124:H124 E135:H135 E146:H146 E157:H157 E168:H168 E179:H179 E190:H190 E201:H201 E212:H212 E223:H223 E234:H234 E245:H245 E256:H256 E267:H267 E278:H278 E289:H289 E300:H300 E311:H311 E322:H322 E333:H333 E344:H344 E355:H355 E366:H366 E377:H377 E388:H388 E399:H399 E410:H410 E421:H421 E432:H432 E443:H443 E454:H454 E465:H465 E476:H476 E487:H487 E498:H498 E509:H509 E520:H520 E531:H531 E542:H542 E553:H553 E564:H564 E575:H575 E586:H586 E597:H597 E608:H608 E619:H619 E630:H630 E641:H641 E652:H652 E663:H663 E674:H674 E685:H685 E696:H696 E707:H707 E718:H718 E729:H729 E740:H740 E751:H751 E762:H762 E773:H773">
    <cfRule type="expression" dxfId="22" priority="60" stopIfTrue="1">
      <formula>IF(#REF!-INT(#REF!)&gt;0,TRUE,FALSE)</formula>
    </cfRule>
  </conditionalFormatting>
  <conditionalFormatting sqref="G103:H106 E107:H107 E114:H118 E125:H129 E136:H140 E147:H151 E158:H162 E169:H173 E180:H184 E191:H195 E202:H206 E213:H217 E224:H228 E235:H239 E246:H250 E257:H261 E268:H272 E279:H283 E290:H294 E301:H305 E312:H316 E323:H327 E334:H338 E345:H349 E356:H360 E367:H371 E378:H382 E389:H393 E400:H404 E411:H415 E422:H426 E433:H437 E444:H448 E455:H459 E466:H470 E477:H481 E488:H492 E499:H503 E510:H514 E521:H525 E532:H536 E543:H547 E554:H558 E565:H569 E576:H580 E587:H591 E598:H602 E609:H613 E620:H624 E631:H635 E642:H646 E653:H657 E664:H668 E675:H679 E686:H690 E697:H701 E708:H712 E719:H723 E730:H734 E741:H745 E752:H756 E763:H767 E774:H778">
    <cfRule type="expression" dxfId="21" priority="57" stopIfTrue="1">
      <formula>IF($B96-INT($B96)&gt;0,TRUE,FALSE)</formula>
    </cfRule>
  </conditionalFormatting>
  <conditionalFormatting sqref="H22:H30">
    <cfRule type="expression" dxfId="20" priority="47" stopIfTrue="1">
      <formula>IF($B14-INT($B14)&gt;0,TRUE,FALSE)</formula>
    </cfRule>
  </conditionalFormatting>
  <conditionalFormatting sqref="H33:H41">
    <cfRule type="expression" dxfId="19" priority="40" stopIfTrue="1">
      <formula>IF($B25-INT($B25)&gt;0,TRUE,FALSE)</formula>
    </cfRule>
  </conditionalFormatting>
  <conditionalFormatting sqref="H87:H89">
    <cfRule type="expression" dxfId="18" priority="1" stopIfTrue="1">
      <formula>IF($B79-INT($B79)&gt;0,TRUE,FALSE)</formula>
    </cfRule>
  </conditionalFormatting>
  <conditionalFormatting sqref="H99:H100 H121:H122 H132:H133 H143:H144 H154:H155 H165:H166 H176:H177 H187:H188 H198:H199 H209:H210 H220:H221 H231:H232 H242:H243 H253:H254 H264:H265 H275:H276 H286:H287 H297:H298 H308:H309 H319:H320 H330:H331 H341:H342 H352:H353 H363:H364 H374:H375 H385:H386 H396:H397 H407:H408 H418:H419 H429:H430 H440:H441 H451:H452 H462:H463 H473:H474 H484:H485 H495:H496 H506:H507 H517:H518 H528:H529 H539:H540 H550:H551 H561:H562 H572:H573 H583:H584 H594:H595 H605:H606 H616:H617 H627:H628 H638:H639 H649:H650 H660:H661 H671:H672 H682:H683 H693:H694 H704:H705 H715:H716 H726:H727 H737:H738 H748:H749 H759:H760 H770:H771">
    <cfRule type="expression" dxfId="17" priority="55" stopIfTrue="1">
      <formula>IF($B91-INT($B91)&gt;0,TRUE,FALSE)</formula>
    </cfRule>
  </conditionalFormatting>
  <conditionalFormatting sqref="H110:H111">
    <cfRule type="expression" dxfId="16" priority="35" stopIfTrue="1">
      <formula>IF($B102-INT($B102)&gt;0,TRUE,FALSE)</formula>
    </cfRule>
  </conditionalFormatting>
  <dataValidations count="1">
    <dataValidation type="list" allowBlank="1" showInputMessage="1" showErrorMessage="1" sqref="D6 D9:D778" xr:uid="{A7021059-F0FB-4C5A-94D2-752C4B962A67}">
      <formula1>prueba</formula1>
    </dataValidation>
  </dataValidations>
  <pageMargins left="0.74803149606299213" right="0.74803149606299213" top="0.98425196850393704" bottom="0.98425196850393704" header="0" footer="0"/>
  <pageSetup scale="63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220980</xdr:colOff>
                    <xdr:row>2</xdr:row>
                    <xdr:rowOff>121920</xdr:rowOff>
                  </from>
                  <to>
                    <xdr:col>2</xdr:col>
                    <xdr:colOff>7620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B0D88-5D97-45F6-968E-EA089D303094}">
  <sheetPr>
    <tabColor rgb="FFFFC000"/>
    <pageSetUpPr fitToPage="1"/>
  </sheetPr>
  <dimension ref="C2:K118"/>
  <sheetViews>
    <sheetView view="pageBreakPreview" zoomScale="90" zoomScaleNormal="100" zoomScaleSheetLayoutView="90" workbookViewId="0">
      <selection activeCell="F11" sqref="F11"/>
    </sheetView>
  </sheetViews>
  <sheetFormatPr baseColWidth="10" defaultColWidth="11.44140625" defaultRowHeight="13.2"/>
  <cols>
    <col min="1" max="3" width="5.6640625" style="467" customWidth="1"/>
    <col min="4" max="4" width="27" style="468" bestFit="1" customWidth="1"/>
    <col min="5" max="5" width="35" style="594" customWidth="1"/>
    <col min="6" max="6" width="35" style="595" customWidth="1"/>
    <col min="7" max="7" width="11.44140625" style="467"/>
    <col min="8" max="8" width="13.88671875" style="470" customWidth="1"/>
    <col min="9" max="9" width="9.6640625" style="471" customWidth="1"/>
    <col min="10" max="10" width="12.5546875" style="467" customWidth="1"/>
    <col min="11" max="11" width="12.6640625" style="467" customWidth="1"/>
    <col min="12" max="16384" width="11.44140625" style="467"/>
  </cols>
  <sheetData>
    <row r="2" spans="3:11" s="472" customFormat="1" ht="20.25" customHeight="1">
      <c r="C2" s="675" t="str">
        <f>'Puntaje Exp'!C2</f>
        <v>INSTITUTO NACIONAL DE VIAS</v>
      </c>
      <c r="D2" s="675"/>
      <c r="E2" s="675"/>
      <c r="F2" s="675"/>
      <c r="H2" s="473"/>
      <c r="I2" s="474"/>
    </row>
    <row r="3" spans="3:11" s="472" customFormat="1" ht="18" customHeight="1">
      <c r="C3" s="677" t="str">
        <f>'Puntaje Exp'!C3</f>
        <v>DIRECCIÓN TERRITORIAL CASANARE</v>
      </c>
      <c r="D3" s="677"/>
      <c r="E3" s="677"/>
      <c r="F3" s="677"/>
      <c r="H3" s="473"/>
      <c r="I3" s="474"/>
    </row>
    <row r="4" spans="3:11" s="472" customFormat="1" ht="13.5" customHeight="1">
      <c r="C4" s="679" t="str">
        <f>'Puntaje Exp'!C4</f>
        <v>SA-MC-DT-CAS-004-2023</v>
      </c>
      <c r="D4" s="679"/>
      <c r="E4" s="679"/>
      <c r="F4" s="679"/>
      <c r="H4" s="473"/>
      <c r="I4" s="474"/>
    </row>
    <row r="5" spans="3:11" s="472" customFormat="1" ht="13.5" customHeight="1">
      <c r="C5" s="679" t="s">
        <v>270</v>
      </c>
      <c r="D5" s="679"/>
      <c r="E5" s="679"/>
      <c r="F5" s="679"/>
      <c r="H5" s="473"/>
      <c r="I5" s="474"/>
    </row>
    <row r="6" spans="3:11" s="472" customFormat="1" ht="14.4" thickBot="1">
      <c r="C6" s="475"/>
      <c r="D6" s="476"/>
      <c r="E6" s="567"/>
      <c r="F6" s="479"/>
      <c r="H6" s="473"/>
      <c r="I6" s="474"/>
    </row>
    <row r="7" spans="3:11" ht="19.5" customHeight="1">
      <c r="C7" s="680" t="s">
        <v>210</v>
      </c>
      <c r="D7" s="682" t="s">
        <v>15</v>
      </c>
      <c r="E7" s="568" t="s">
        <v>271</v>
      </c>
      <c r="F7" s="534" t="s">
        <v>270</v>
      </c>
    </row>
    <row r="8" spans="3:11" ht="75.75" customHeight="1" thickBot="1">
      <c r="C8" s="690"/>
      <c r="D8" s="691"/>
      <c r="E8" s="569" t="s">
        <v>272</v>
      </c>
      <c r="F8" s="570" t="s">
        <v>273</v>
      </c>
    </row>
    <row r="9" spans="3:11" ht="27.75" customHeight="1">
      <c r="C9" s="571">
        <v>1</v>
      </c>
      <c r="D9" s="572" t="str">
        <f>+PROPONENTE!B14</f>
        <v>JUAN BERNARDO CAÑON PARRA</v>
      </c>
      <c r="E9" s="573"/>
      <c r="F9" s="505" t="str">
        <f>IF(OR(D9="",E9=""),"",IF(AND(E9&gt;0,E9&lt;=CapTecnica1),[1]Puntajes!$H$4,IF(AND(E9&gt;CapTecnica1,E9&lt;=CapTecnica2),[1]Puntajes!$H$5,IF(E9&gt;CapTecnica2,[1]Puntajes!$H$6,0))))</f>
        <v/>
      </c>
      <c r="H9" s="490"/>
      <c r="I9" s="491"/>
      <c r="J9" s="492"/>
      <c r="K9" s="492"/>
    </row>
    <row r="10" spans="3:11" ht="24.75" customHeight="1">
      <c r="C10" s="494">
        <v>1.1000000000000001</v>
      </c>
      <c r="D10" s="495" t="str">
        <f>+D9</f>
        <v>JUAN BERNARDO CAÑON PARRA</v>
      </c>
      <c r="E10" s="574">
        <v>1</v>
      </c>
      <c r="F10" s="489">
        <f>IF(OR(D10="",E10=""),"",IF(AND(E10&gt;0,E10&lt;=5),Puntajes!$H$4,IF(AND(E10&gt;10,E10&lt;=CapTecnica2),Puntajes!$H$5,IF(E10&gt;11,Puntajes!$H$6,0))))</f>
        <v>20</v>
      </c>
    </row>
    <row r="11" spans="3:11" ht="13.8">
      <c r="C11" s="494">
        <v>1.2</v>
      </c>
      <c r="D11" s="495"/>
      <c r="E11" s="574"/>
      <c r="F11" s="489" t="str">
        <f>IF(OR(D11="",E11=""),"",IF(AND(E11&gt;0,E11&lt;=CapTecnica1),[1]Puntajes!$H$4,IF(AND(E11&gt;CapTecnica1,E11&lt;=CapTecnica2),[1]Puntajes!$H$5,IF(E11&gt;CapTecnica2,[1]Puntajes!$H$6,0))))</f>
        <v/>
      </c>
    </row>
    <row r="12" spans="3:11" ht="13.8" hidden="1">
      <c r="C12" s="494"/>
      <c r="D12" s="495" t="str">
        <f>IF(ISERROR(VLOOKUP(C12,'[1]Cap Financiera y Organizacional'!$A$12:$X$62743,2,0)),"",VLOOKUP(C12,'[1]Cap Financiera y Organizacional'!$A$12:$X$3603,2,0))</f>
        <v/>
      </c>
      <c r="E12" s="574"/>
      <c r="F12" s="489" t="str">
        <f>IF(OR(D12="",E12=""),"",IF(AND(E12&gt;0,E12&lt;=CapTecnica1),[1]Puntajes!$H$4,IF(AND(E12&gt;CapTecnica1,E12&lt;=CapTecnica2),[1]Puntajes!$H$5,IF(E12&gt;CapTecnica2,[1]Puntajes!$H$6,0))))</f>
        <v/>
      </c>
    </row>
    <row r="13" spans="3:11" ht="13.8" hidden="1">
      <c r="C13" s="494"/>
      <c r="D13" s="495" t="str">
        <f>IF(ISERROR(VLOOKUP(C13,'[1]Cap Financiera y Organizacional'!$A$12:$X$62743,2,0)),"",VLOOKUP(C13,'[1]Cap Financiera y Organizacional'!$A$12:$X$3603,2,0))</f>
        <v/>
      </c>
      <c r="E13" s="574"/>
      <c r="F13" s="489" t="str">
        <f>IF(OR(D13="",E13=""),"",IF(AND(E13&gt;0,E13&lt;=CapTecnica1),[1]Puntajes!$H$4,IF(AND(E13&gt;CapTecnica1,E13&lt;=CapTecnica2),[1]Puntajes!$H$5,IF(E13&gt;CapTecnica2,[1]Puntajes!$H$6,0))))</f>
        <v/>
      </c>
    </row>
    <row r="14" spans="3:11" ht="13.8" hidden="1">
      <c r="C14" s="494"/>
      <c r="D14" s="495" t="str">
        <f>IF(ISERROR(VLOOKUP(C14,'[1]Cap Financiera y Organizacional'!$A$12:$X$62743,2,0)),"",VLOOKUP(C14,'[1]Cap Financiera y Organizacional'!$A$12:$X$3603,2,0))</f>
        <v/>
      </c>
      <c r="E14" s="574"/>
      <c r="F14" s="489" t="str">
        <f>IF(OR(D14="",E14=""),"",IF(AND(E14&gt;0,E14&lt;=CapTecnica1),[1]Puntajes!$H$4,IF(AND(E14&gt;CapTecnica1,E14&lt;=CapTecnica2),[1]Puntajes!$H$5,IF(E14&gt;CapTecnica2,[1]Puntajes!$H$6,0))))</f>
        <v/>
      </c>
    </row>
    <row r="15" spans="3:11" ht="13.8" hidden="1">
      <c r="C15" s="494"/>
      <c r="D15" s="495" t="str">
        <f>IF(ISERROR(VLOOKUP(C15,'[1]Cap Financiera y Organizacional'!$A$12:$X$62743,2,0)),"",VLOOKUP(C15,'[1]Cap Financiera y Organizacional'!$A$12:$X$3603,2,0))</f>
        <v/>
      </c>
      <c r="E15" s="574"/>
      <c r="F15" s="489" t="str">
        <f>IF(OR(D15="",E15=""),"",IF(AND(E15&gt;0,E15&lt;=CapTecnica1),[1]Puntajes!$H$4,IF(AND(E15&gt;CapTecnica1,E15&lt;=CapTecnica2),[1]Puntajes!$H$5,IF(E15&gt;CapTecnica2,[1]Puntajes!$H$6,0))))</f>
        <v/>
      </c>
    </row>
    <row r="16" spans="3:11" ht="13.8" hidden="1">
      <c r="C16" s="494"/>
      <c r="D16" s="495" t="str">
        <f>IF(ISERROR(VLOOKUP(C16,'[1]Cap Financiera y Organizacional'!$A$12:$X$62743,2,0)),"",VLOOKUP(C16,'[1]Cap Financiera y Organizacional'!$A$12:$X$3603,2,0))</f>
        <v/>
      </c>
      <c r="E16" s="574"/>
      <c r="F16" s="489" t="str">
        <f>IF(OR(D16="",E16=""),"",IF(AND(E16&gt;0,E16&lt;=CapTecnica1),[1]Puntajes!$H$4,IF(AND(E16&gt;CapTecnica1,E16&lt;=CapTecnica2),[1]Puntajes!$H$5,IF(E16&gt;CapTecnica2,[1]Puntajes!$H$6,0))))</f>
        <v/>
      </c>
    </row>
    <row r="17" spans="3:6" ht="13.8" hidden="1">
      <c r="C17" s="494"/>
      <c r="D17" s="495" t="str">
        <f>IF(ISERROR(VLOOKUP(C17,'[1]Cap Financiera y Organizacional'!$A$12:$X$62743,2,0)),"",VLOOKUP(C17,'[1]Cap Financiera y Organizacional'!$A$12:$X$3603,2,0))</f>
        <v/>
      </c>
      <c r="E17" s="574"/>
      <c r="F17" s="489" t="str">
        <f>IF(OR(D17="",E17=""),"",IF(AND(E17&gt;0,E17&lt;=CapTecnica1),[1]Puntajes!$H$4,IF(AND(E17&gt;CapTecnica1,E17&lt;=CapTecnica2),[1]Puntajes!$H$5,IF(E17&gt;CapTecnica2,[1]Puntajes!$H$6,0))))</f>
        <v/>
      </c>
    </row>
    <row r="18" spans="3:6" ht="13.8" hidden="1">
      <c r="C18" s="494"/>
      <c r="D18" s="495" t="str">
        <f>IF(ISERROR(VLOOKUP(C18,'[1]Cap Financiera y Organizacional'!$A$12:$X$62743,2,0)),"",VLOOKUP(C18,'[1]Cap Financiera y Organizacional'!$A$12:$X$3603,2,0))</f>
        <v/>
      </c>
      <c r="E18" s="574"/>
      <c r="F18" s="489" t="str">
        <f>IF(OR(D18="",E18=""),"",IF(AND(E18&gt;0,E18&lt;=CapTecnica1),[1]Puntajes!$H$4,IF(AND(E18&gt;CapTecnica1,E18&lt;=CapTecnica2),[1]Puntajes!$H$5,IF(E18&gt;CapTecnica2,[1]Puntajes!$H$6,0))))</f>
        <v/>
      </c>
    </row>
    <row r="19" spans="3:6" ht="14.4" hidden="1" thickBot="1">
      <c r="C19" s="575"/>
      <c r="D19" s="576" t="str">
        <f>IF(ISERROR(VLOOKUP(C19,'[1]Cap Financiera y Organizacional'!$A$12:$X$62743,2,0)),"",VLOOKUP(C19,'[1]Cap Financiera y Organizacional'!$A$12:$X$3603,2,0))</f>
        <v/>
      </c>
      <c r="E19" s="577"/>
      <c r="F19" s="578" t="str">
        <f>IF(OR(D19="",E19=""),"",IF(AND(E19&gt;0,E19&lt;=CapTecnica1),[1]Puntajes!$H$4,IF(AND(E19&gt;CapTecnica1,E19&lt;=CapTecnica2),[1]Puntajes!$H$5,IF(E19&gt;CapTecnica2,[1]Puntajes!$H$6,0))))</f>
        <v/>
      </c>
    </row>
    <row r="20" spans="3:6" ht="28.5" customHeight="1">
      <c r="C20" s="579">
        <v>2</v>
      </c>
      <c r="D20" s="580"/>
      <c r="E20" s="581"/>
      <c r="F20" s="505" t="str">
        <f>IF(OR(D20="",E20=""),"",IF(AND(E20&gt;0,E20&lt;=CapTecnica1),[1]Puntajes!$H$4,IF(AND(E20&gt;CapTecnica1,E20&lt;=CapTecnica2),[1]Puntajes!$H$5,IF(E20&gt;CapTecnica2,[1]Puntajes!$H$6,0))))</f>
        <v/>
      </c>
    </row>
    <row r="21" spans="3:6" ht="23.25" customHeight="1">
      <c r="C21" s="494">
        <v>2.1</v>
      </c>
      <c r="D21" s="495"/>
      <c r="E21" s="574"/>
      <c r="F21" s="489" t="str">
        <f>IF(OR(D21="",E21=""),"",IF(AND(E21&gt;0,E21&lt;=CapTecnica1),[1]Puntajes!$H$4,IF(AND(E21&gt;CapTecnica1,E21&lt;=CapTecnica2),[1]Puntajes!$H$5,IF(E21&gt;CapTecnica2,[1]Puntajes!$H$6,0))))</f>
        <v/>
      </c>
    </row>
    <row r="22" spans="3:6" ht="13.8">
      <c r="C22" s="494"/>
      <c r="D22" s="495" t="str">
        <f>IF(ISERROR(VLOOKUP(C22,'[1]Cap Financiera y Organizacional'!$A$12:$X$62743,2,0)),"",VLOOKUP(C22,'[1]Cap Financiera y Organizacional'!$A$12:$X$3603,2,0))</f>
        <v/>
      </c>
      <c r="E22" s="574"/>
      <c r="F22" s="489" t="str">
        <f>IF(OR(D22="",E22=""),"",IF(AND(E22&gt;0,E22&lt;=CapTecnica1),[1]Puntajes!$H$4,IF(AND(E22&gt;CapTecnica1,E22&lt;=CapTecnica2),[1]Puntajes!$H$5,IF(E22&gt;CapTecnica2,[1]Puntajes!$H$6,0))))</f>
        <v/>
      </c>
    </row>
    <row r="23" spans="3:6" ht="13.8" hidden="1">
      <c r="C23" s="494"/>
      <c r="D23" s="495" t="str">
        <f>IF(ISERROR(VLOOKUP(C23,'[1]Cap Financiera y Organizacional'!$A$12:$X$62743,2,0)),"",VLOOKUP(C23,'[1]Cap Financiera y Organizacional'!$A$12:$X$3603,2,0))</f>
        <v/>
      </c>
      <c r="E23" s="574"/>
      <c r="F23" s="489" t="str">
        <f>IF(OR(D23="",E23=""),"",IF(AND(E23&gt;0,E23&lt;=CapTecnica1),[1]Puntajes!$H$4,IF(AND(E23&gt;CapTecnica1,E23&lt;=CapTecnica2),[1]Puntajes!$H$5,IF(E23&gt;CapTecnica2,[1]Puntajes!$H$6,0))))</f>
        <v/>
      </c>
    </row>
    <row r="24" spans="3:6" ht="13.8" hidden="1">
      <c r="C24" s="494"/>
      <c r="D24" s="495" t="str">
        <f>IF(ISERROR(VLOOKUP(C24,'[1]Cap Financiera y Organizacional'!$A$12:$X$62743,2,0)),"",VLOOKUP(C24,'[1]Cap Financiera y Organizacional'!$A$12:$X$3603,2,0))</f>
        <v/>
      </c>
      <c r="E24" s="574"/>
      <c r="F24" s="489" t="str">
        <f>IF(OR(D24="",E24=""),"",IF(AND(E24&gt;0,E24&lt;=CapTecnica1),[1]Puntajes!$H$4,IF(AND(E24&gt;CapTecnica1,E24&lt;=CapTecnica2),[1]Puntajes!$H$5,IF(E24&gt;CapTecnica2,[1]Puntajes!$H$6,0))))</f>
        <v/>
      </c>
    </row>
    <row r="25" spans="3:6" ht="13.8" hidden="1">
      <c r="C25" s="494"/>
      <c r="D25" s="495" t="str">
        <f>IF(ISERROR(VLOOKUP(C25,'[1]Cap Financiera y Organizacional'!$A$12:$X$62743,2,0)),"",VLOOKUP(C25,'[1]Cap Financiera y Organizacional'!$A$12:$X$3603,2,0))</f>
        <v/>
      </c>
      <c r="E25" s="574"/>
      <c r="F25" s="489" t="str">
        <f>IF(OR(D25="",E25=""),"",IF(AND(E25&gt;0,E25&lt;=CapTecnica1),[1]Puntajes!$H$4,IF(AND(E25&gt;CapTecnica1,E25&lt;=CapTecnica2),[1]Puntajes!$H$5,IF(E25&gt;CapTecnica2,[1]Puntajes!$H$6,0))))</f>
        <v/>
      </c>
    </row>
    <row r="26" spans="3:6" ht="13.8" hidden="1">
      <c r="C26" s="494"/>
      <c r="D26" s="495" t="str">
        <f>IF(ISERROR(VLOOKUP(C26,'[1]Cap Financiera y Organizacional'!$A$12:$X$62743,2,0)),"",VLOOKUP(C26,'[1]Cap Financiera y Organizacional'!$A$12:$X$3603,2,0))</f>
        <v/>
      </c>
      <c r="E26" s="574"/>
      <c r="F26" s="489" t="str">
        <f>IF(OR(D26="",E26=""),"",IF(AND(E26&gt;0,E26&lt;=CapTecnica1),[1]Puntajes!$H$4,IF(AND(E26&gt;CapTecnica1,E26&lt;=CapTecnica2),[1]Puntajes!$H$5,IF(E26&gt;CapTecnica2,[1]Puntajes!$H$6,0))))</f>
        <v/>
      </c>
    </row>
    <row r="27" spans="3:6" ht="13.8" hidden="1">
      <c r="C27" s="494"/>
      <c r="D27" s="495" t="str">
        <f>IF(ISERROR(VLOOKUP(C27,'[1]Cap Financiera y Organizacional'!$A$12:$X$62743,2,0)),"",VLOOKUP(C27,'[1]Cap Financiera y Organizacional'!$A$12:$X$3603,2,0))</f>
        <v/>
      </c>
      <c r="E27" s="574"/>
      <c r="F27" s="489" t="str">
        <f>IF(OR(D27="",E27=""),"",IF(AND(E27&gt;0,E27&lt;=CapTecnica1),[1]Puntajes!$H$4,IF(AND(E27&gt;CapTecnica1,E27&lt;=CapTecnica2),[1]Puntajes!$H$5,IF(E27&gt;CapTecnica2,[1]Puntajes!$H$6,0))))</f>
        <v/>
      </c>
    </row>
    <row r="28" spans="3:6" ht="13.8" hidden="1">
      <c r="C28" s="494"/>
      <c r="D28" s="495" t="str">
        <f>IF(ISERROR(VLOOKUP(C28,'[1]Cap Financiera y Organizacional'!$A$12:$X$62743,2,0)),"",VLOOKUP(C28,'[1]Cap Financiera y Organizacional'!$A$12:$X$3603,2,0))</f>
        <v/>
      </c>
      <c r="E28" s="574"/>
      <c r="F28" s="489" t="str">
        <f>IF(OR(D28="",E28=""),"",IF(AND(E28&gt;0,E28&lt;=CapTecnica1),[1]Puntajes!$H$4,IF(AND(E28&gt;CapTecnica1,E28&lt;=CapTecnica2),[1]Puntajes!$H$5,IF(E28&gt;CapTecnica2,[1]Puntajes!$H$6,0))))</f>
        <v/>
      </c>
    </row>
    <row r="29" spans="3:6" ht="13.8" hidden="1">
      <c r="C29" s="494"/>
      <c r="D29" s="495" t="str">
        <f>IF(ISERROR(VLOOKUP(C29,'[1]Cap Financiera y Organizacional'!$A$12:$X$62743,2,0)),"",VLOOKUP(C29,'[1]Cap Financiera y Organizacional'!$A$12:$X$3603,2,0))</f>
        <v/>
      </c>
      <c r="E29" s="574"/>
      <c r="F29" s="489" t="str">
        <f>IF(OR(D29="",E29=""),"",IF(AND(E29&gt;0,E29&lt;=CapTecnica1),[1]Puntajes!$H$4,IF(AND(E29&gt;CapTecnica1,E29&lt;=CapTecnica2),[1]Puntajes!$H$5,IF(E29&gt;CapTecnica2,[1]Puntajes!$H$6,0))))</f>
        <v/>
      </c>
    </row>
    <row r="30" spans="3:6" ht="14.4" hidden="1" thickBot="1">
      <c r="C30" s="575"/>
      <c r="D30" s="576" t="str">
        <f>IF(ISERROR(VLOOKUP(C30,'[1]Cap Financiera y Organizacional'!$A$12:$X$62743,2,0)),"",VLOOKUP(C30,'[1]Cap Financiera y Organizacional'!$A$12:$X$3603,2,0))</f>
        <v/>
      </c>
      <c r="E30" s="577"/>
      <c r="F30" s="578" t="str">
        <f>IF(OR(D30="",E30=""),"",IF(AND(E30&gt;0,E30&lt;=CapTecnica1),[1]Puntajes!$H$4,IF(AND(E30&gt;CapTecnica1,E30&lt;=CapTecnica2),[1]Puntajes!$H$5,IF(E30&gt;CapTecnica2,[1]Puntajes!$H$6,0))))</f>
        <v/>
      </c>
    </row>
    <row r="31" spans="3:6" ht="26.25" customHeight="1">
      <c r="C31" s="579">
        <v>3</v>
      </c>
      <c r="D31" s="580"/>
      <c r="E31" s="581"/>
      <c r="F31" s="505" t="str">
        <f>IF(OR(D31="",E31=""),"",IF(AND(E31&gt;0,E31&lt;=CapTecnica1),[3]Puntajes!$H$4,IF(AND(E31&gt;CapTecnica1,E31&lt;=CapTecnica2),[3]Puntajes!$H$5,IF(E31&gt;CapTecnica2,[3]Puntajes!$H$6,0))))</f>
        <v/>
      </c>
    </row>
    <row r="32" spans="3:6" ht="22.5" customHeight="1">
      <c r="C32" s="494">
        <v>3.1</v>
      </c>
      <c r="D32" s="495"/>
      <c r="E32" s="574"/>
      <c r="F32" s="489" t="str">
        <f>IF(OR(D32="",E32=""),"",IF(AND(E32&gt;0,E32&lt;=CapTecnica1),[1]Puntajes!$H$4,IF(AND(E32&gt;CapTecnica1,E32&lt;=CapTecnica2),[1]Puntajes!$H$5,IF(E32&gt;CapTecnica2,[1]Puntajes!$H$6,0))))</f>
        <v/>
      </c>
    </row>
    <row r="33" spans="3:6" ht="13.8">
      <c r="C33" s="494">
        <v>3.2</v>
      </c>
      <c r="D33" s="495"/>
      <c r="E33" s="574"/>
      <c r="F33" s="489" t="str">
        <f>IF(OR(D33="",E33=""),"",IF(AND(E33&gt;0,E33&lt;=CapTecnica1),[1]Puntajes!$H$4,IF(AND(E33&gt;CapTecnica1,E33&lt;=CapTecnica2),[1]Puntajes!$H$5,IF(E33&gt;CapTecnica2,[1]Puntajes!$H$6,0))))</f>
        <v/>
      </c>
    </row>
    <row r="34" spans="3:6" ht="13.8" hidden="1">
      <c r="C34" s="494"/>
      <c r="D34" s="495" t="str">
        <f>IF(ISERROR(VLOOKUP(C34,'[1]Cap Financiera y Organizacional'!$A$12:$X$62743,2,0)),"",VLOOKUP(C34,'[1]Cap Financiera y Organizacional'!$A$12:$X$3603,2,0))</f>
        <v/>
      </c>
      <c r="E34" s="574"/>
      <c r="F34" s="489" t="str">
        <f>IF(OR(D34="",E34=""),"",IF(AND(E34&gt;0,E34&lt;=CapTecnica1),[1]Puntajes!$H$4,IF(AND(E34&gt;CapTecnica1,E34&lt;=CapTecnica2),[1]Puntajes!$H$5,IF(E34&gt;CapTecnica2,[1]Puntajes!$H$6,0))))</f>
        <v/>
      </c>
    </row>
    <row r="35" spans="3:6" ht="13.8" hidden="1">
      <c r="C35" s="494"/>
      <c r="D35" s="495" t="str">
        <f>IF(ISERROR(VLOOKUP(C35,'[1]Cap Financiera y Organizacional'!$A$12:$X$62743,2,0)),"",VLOOKUP(C35,'[1]Cap Financiera y Organizacional'!$A$12:$X$3603,2,0))</f>
        <v/>
      </c>
      <c r="E35" s="574"/>
      <c r="F35" s="489" t="str">
        <f>IF(OR(D35="",E35=""),"",IF(AND(E35&gt;0,E35&lt;=CapTecnica1),[1]Puntajes!$H$4,IF(AND(E35&gt;CapTecnica1,E35&lt;=CapTecnica2),[1]Puntajes!$H$5,IF(E35&gt;CapTecnica2,[1]Puntajes!$H$6,0))))</f>
        <v/>
      </c>
    </row>
    <row r="36" spans="3:6" ht="13.8" hidden="1">
      <c r="C36" s="494"/>
      <c r="D36" s="495" t="str">
        <f>IF(ISERROR(VLOOKUP(C36,'[1]Cap Financiera y Organizacional'!$A$12:$X$62743,2,0)),"",VLOOKUP(C36,'[1]Cap Financiera y Organizacional'!$A$12:$X$3603,2,0))</f>
        <v/>
      </c>
      <c r="E36" s="574"/>
      <c r="F36" s="489" t="str">
        <f>IF(OR(D36="",E36=""),"",IF(AND(E36&gt;0,E36&lt;=CapTecnica1),[1]Puntajes!$H$4,IF(AND(E36&gt;CapTecnica1,E36&lt;=CapTecnica2),[1]Puntajes!$H$5,IF(E36&gt;CapTecnica2,[1]Puntajes!$H$6,0))))</f>
        <v/>
      </c>
    </row>
    <row r="37" spans="3:6" ht="13.8" hidden="1">
      <c r="C37" s="494"/>
      <c r="D37" s="495" t="str">
        <f>IF(ISERROR(VLOOKUP(C37,'[1]Cap Financiera y Organizacional'!$A$12:$X$62743,2,0)),"",VLOOKUP(C37,'[1]Cap Financiera y Organizacional'!$A$12:$X$3603,2,0))</f>
        <v/>
      </c>
      <c r="E37" s="574"/>
      <c r="F37" s="489" t="str">
        <f>IF(OR(D37="",E37=""),"",IF(AND(E37&gt;0,E37&lt;=CapTecnica1),[1]Puntajes!$H$4,IF(AND(E37&gt;CapTecnica1,E37&lt;=CapTecnica2),[1]Puntajes!$H$5,IF(E37&gt;CapTecnica2,[1]Puntajes!$H$6,0))))</f>
        <v/>
      </c>
    </row>
    <row r="38" spans="3:6" ht="13.8" hidden="1">
      <c r="C38" s="494"/>
      <c r="D38" s="495" t="str">
        <f>IF(ISERROR(VLOOKUP(C38,'[1]Cap Financiera y Organizacional'!$A$12:$X$62743,2,0)),"",VLOOKUP(C38,'[1]Cap Financiera y Organizacional'!$A$12:$X$3603,2,0))</f>
        <v/>
      </c>
      <c r="E38" s="574"/>
      <c r="F38" s="489" t="str">
        <f>IF(OR(D38="",E38=""),"",IF(AND(E38&gt;0,E38&lt;=CapTecnica1),[1]Puntajes!$H$4,IF(AND(E38&gt;CapTecnica1,E38&lt;=CapTecnica2),[1]Puntajes!$H$5,IF(E38&gt;CapTecnica2,[1]Puntajes!$H$6,0))))</f>
        <v/>
      </c>
    </row>
    <row r="39" spans="3:6" ht="13.8" hidden="1">
      <c r="C39" s="494"/>
      <c r="D39" s="495" t="str">
        <f>IF(ISERROR(VLOOKUP(C39,'[1]Cap Financiera y Organizacional'!$A$12:$X$62743,2,0)),"",VLOOKUP(C39,'[1]Cap Financiera y Organizacional'!$A$12:$X$3603,2,0))</f>
        <v/>
      </c>
      <c r="E39" s="574"/>
      <c r="F39" s="489" t="str">
        <f>IF(OR(D39="",E39=""),"",IF(AND(E39&gt;0,E39&lt;=CapTecnica1),[1]Puntajes!$H$4,IF(AND(E39&gt;CapTecnica1,E39&lt;=CapTecnica2),[1]Puntajes!$H$5,IF(E39&gt;CapTecnica2,[1]Puntajes!$H$6,0))))</f>
        <v/>
      </c>
    </row>
    <row r="40" spans="3:6" ht="13.8" hidden="1">
      <c r="C40" s="494"/>
      <c r="D40" s="495" t="str">
        <f>IF(ISERROR(VLOOKUP(C40,'[1]Cap Financiera y Organizacional'!$A$12:$X$62743,2,0)),"",VLOOKUP(C40,'[1]Cap Financiera y Organizacional'!$A$12:$X$3603,2,0))</f>
        <v/>
      </c>
      <c r="E40" s="574"/>
      <c r="F40" s="489" t="str">
        <f>IF(OR(D40="",E40=""),"",IF(AND(E40&gt;0,E40&lt;=CapTecnica1),[1]Puntajes!$H$4,IF(AND(E40&gt;CapTecnica1,E40&lt;=CapTecnica2),[1]Puntajes!$H$5,IF(E40&gt;CapTecnica2,[1]Puntajes!$H$6,0))))</f>
        <v/>
      </c>
    </row>
    <row r="41" spans="3:6" ht="14.4" hidden="1" thickBot="1">
      <c r="C41" s="575"/>
      <c r="D41" s="576" t="str">
        <f>IF(ISERROR(VLOOKUP(C41,'[1]Cap Financiera y Organizacional'!$A$12:$X$62743,2,0)),"",VLOOKUP(C41,'[1]Cap Financiera y Organizacional'!$A$12:$X$3603,2,0))</f>
        <v/>
      </c>
      <c r="E41" s="577"/>
      <c r="F41" s="578" t="str">
        <f>IF(OR(D41="",E41=""),"",IF(AND(E41&gt;0,E41&lt;=CapTecnica1),[1]Puntajes!$H$4,IF(AND(E41&gt;CapTecnica1,E41&lt;=CapTecnica2),[1]Puntajes!$H$5,IF(E41&gt;CapTecnica2,[1]Puntajes!$H$6,0))))</f>
        <v/>
      </c>
    </row>
    <row r="42" spans="3:6" ht="13.8">
      <c r="C42" s="579">
        <v>4</v>
      </c>
      <c r="D42" s="580"/>
      <c r="E42" s="581"/>
      <c r="F42" s="505" t="str">
        <f>IF(OR(D42="",E42=""),"",IF(AND(E42&gt;0,E42&lt;=CapTecnica1),[3]Puntajes!$H$4,IF(AND(E42&gt;CapTecnica1,E42&lt;=CapTecnica2),[3]Puntajes!$H$5,IF(E42&gt;CapTecnica2,[3]Puntajes!$H$6,0))))</f>
        <v/>
      </c>
    </row>
    <row r="43" spans="3:6" ht="23.25" customHeight="1">
      <c r="C43" s="494">
        <v>4.0999999999999996</v>
      </c>
      <c r="D43" s="495"/>
      <c r="E43" s="574"/>
      <c r="F43" s="489" t="str">
        <f>IF(OR(D43="",E43=""),"",IF(AND(E43&gt;0,E43&lt;=CapTecnica1),[1]Puntajes!$H$4,IF(AND(E43&gt;CapTecnica1,E43&lt;=CapTecnica2),[1]Puntajes!$H$5,IF(E43&gt;CapTecnica2,[1]Puntajes!$H$6,0))))</f>
        <v/>
      </c>
    </row>
    <row r="44" spans="3:6" ht="28.5" customHeight="1" thickBot="1">
      <c r="C44" s="494"/>
      <c r="D44" s="495" t="str">
        <f>IF(ISERROR(VLOOKUP(C44,'[1]Cap Financiera y Organizacional'!$A$12:$X$62743,2,0)),"",VLOOKUP(C44,'[1]Cap Financiera y Organizacional'!$A$12:$X$3603,2,0))</f>
        <v/>
      </c>
      <c r="E44" s="574"/>
      <c r="F44" s="489" t="str">
        <f>IF(OR(D44="",E44=""),"",IF(AND(E44&gt;0,E44&lt;=CapTecnica1),[1]Puntajes!$H$4,IF(AND(E44&gt;CapTecnica1,E44&lt;=CapTecnica2),[1]Puntajes!$H$5,IF(E44&gt;CapTecnica2,[1]Puntajes!$H$6,0))))</f>
        <v/>
      </c>
    </row>
    <row r="45" spans="3:6" ht="14.4" hidden="1" thickBot="1">
      <c r="C45" s="579"/>
      <c r="D45" s="580" t="str">
        <f>IF(ISERROR(VLOOKUP(C45,'[1]Cap Financiera y Organizacional'!$A$12:$X$62743,2,0)),"",VLOOKUP(C45,'[1]Cap Financiera y Organizacional'!$A$12:$X$3603,2,0))</f>
        <v/>
      </c>
      <c r="E45" s="581"/>
      <c r="F45" s="504" t="str">
        <f>IF(OR(D45="",E45=""),"",IF(AND(E45&gt;0,E45&lt;=CapTecnica1),[1]Puntajes!$H$4,IF(AND(E45&gt;CapTecnica1,E45&lt;=CapTecnica2),[1]Puntajes!$H$5,IF(E45&gt;CapTecnica2,[1]Puntajes!$H$6,0))))</f>
        <v/>
      </c>
    </row>
    <row r="46" spans="3:6" ht="14.4" hidden="1" thickBot="1">
      <c r="C46" s="494"/>
      <c r="D46" s="495" t="str">
        <f>IF(ISERROR(VLOOKUP(C46,'[1]Cap Financiera y Organizacional'!$A$12:$X$62743,2,0)),"",VLOOKUP(C46,'[1]Cap Financiera y Organizacional'!$A$12:$X$3603,2,0))</f>
        <v/>
      </c>
      <c r="E46" s="574"/>
      <c r="F46" s="488" t="str">
        <f>IF(OR(D46="",E46=""),"",IF(AND(E46&gt;0,E46&lt;=CapTecnica1),[1]Puntajes!$H$4,IF(AND(E46&gt;CapTecnica1,E46&lt;=CapTecnica2),[1]Puntajes!$H$5,IF(E46&gt;CapTecnica2,[1]Puntajes!$H$6,0))))</f>
        <v/>
      </c>
    </row>
    <row r="47" spans="3:6" ht="14.4" hidden="1" thickBot="1">
      <c r="C47" s="494"/>
      <c r="D47" s="495" t="str">
        <f>IF(ISERROR(VLOOKUP(C47,'[1]Cap Financiera y Organizacional'!$A$12:$X$62743,2,0)),"",VLOOKUP(C47,'[1]Cap Financiera y Organizacional'!$A$12:$X$3603,2,0))</f>
        <v/>
      </c>
      <c r="E47" s="574"/>
      <c r="F47" s="488" t="str">
        <f>IF(OR(D47="",E47=""),"",IF(AND(E47&gt;0,E47&lt;=CapTecnica1),[1]Puntajes!$H$4,IF(AND(E47&gt;CapTecnica1,E47&lt;=CapTecnica2),[1]Puntajes!$H$5,IF(E47&gt;CapTecnica2,[1]Puntajes!$H$6,0))))</f>
        <v/>
      </c>
    </row>
    <row r="48" spans="3:6" ht="14.4" hidden="1" thickBot="1">
      <c r="C48" s="494"/>
      <c r="D48" s="495" t="str">
        <f>IF(ISERROR(VLOOKUP(C48,'[1]Cap Financiera y Organizacional'!$A$12:$X$62743,2,0)),"",VLOOKUP(C48,'[1]Cap Financiera y Organizacional'!$A$12:$X$3603,2,0))</f>
        <v/>
      </c>
      <c r="E48" s="574"/>
      <c r="F48" s="488" t="str">
        <f>IF(OR(D48="",E48=""),"",IF(AND(E48&gt;0,E48&lt;=CapTecnica1),[1]Puntajes!$H$4,IF(AND(E48&gt;CapTecnica1,E48&lt;=CapTecnica2),[1]Puntajes!$H$5,IF(E48&gt;CapTecnica2,[1]Puntajes!$H$6,0))))</f>
        <v/>
      </c>
    </row>
    <row r="49" spans="3:6" ht="14.4" hidden="1" thickBot="1">
      <c r="C49" s="494"/>
      <c r="D49" s="495" t="str">
        <f>IF(ISERROR(VLOOKUP(C49,'[1]Cap Financiera y Organizacional'!$A$12:$X$62743,2,0)),"",VLOOKUP(C49,'[1]Cap Financiera y Organizacional'!$A$12:$X$3603,2,0))</f>
        <v/>
      </c>
      <c r="E49" s="574"/>
      <c r="F49" s="488" t="str">
        <f>IF(OR(D49="",E49=""),"",IF(AND(E49&gt;0,E49&lt;=CapTecnica1),[1]Puntajes!$H$4,IF(AND(E49&gt;CapTecnica1,E49&lt;=CapTecnica2),[1]Puntajes!$H$5,IF(E49&gt;CapTecnica2,[1]Puntajes!$H$6,0))))</f>
        <v/>
      </c>
    </row>
    <row r="50" spans="3:6" ht="14.4" hidden="1" thickBot="1">
      <c r="C50" s="494"/>
      <c r="D50" s="495" t="str">
        <f>IF(ISERROR(VLOOKUP(C50,'[1]Cap Financiera y Organizacional'!$A$12:$X$62743,2,0)),"",VLOOKUP(C50,'[1]Cap Financiera y Organizacional'!$A$12:$X$3603,2,0))</f>
        <v/>
      </c>
      <c r="E50" s="574"/>
      <c r="F50" s="488" t="str">
        <f>IF(OR(D50="",E50=""),"",IF(AND(E50&gt;0,E50&lt;=CapTecnica1),[1]Puntajes!$H$4,IF(AND(E50&gt;CapTecnica1,E50&lt;=CapTecnica2),[1]Puntajes!$H$5,IF(E50&gt;CapTecnica2,[1]Puntajes!$H$6,0))))</f>
        <v/>
      </c>
    </row>
    <row r="51" spans="3:6" ht="14.4" hidden="1" thickBot="1">
      <c r="C51" s="494"/>
      <c r="D51" s="495" t="str">
        <f>IF(ISERROR(VLOOKUP(C51,'[1]Cap Financiera y Organizacional'!$A$12:$X$62743,2,0)),"",VLOOKUP(C51,'[1]Cap Financiera y Organizacional'!$A$12:$X$3603,2,0))</f>
        <v/>
      </c>
      <c r="E51" s="574"/>
      <c r="F51" s="488" t="str">
        <f>IF(OR(D51="",E51=""),"",IF(AND(E51&gt;0,E51&lt;=CapTecnica1),[1]Puntajes!$H$4,IF(AND(E51&gt;CapTecnica1,E51&lt;=CapTecnica2),[1]Puntajes!$H$5,IF(E51&gt;CapTecnica2,[1]Puntajes!$H$6,0))))</f>
        <v/>
      </c>
    </row>
    <row r="52" spans="3:6" ht="14.4" hidden="1" thickBot="1">
      <c r="C52" s="494"/>
      <c r="D52" s="495" t="str">
        <f>IF(ISERROR(VLOOKUP(C52,'[1]Cap Financiera y Organizacional'!$A$12:$X$62743,2,0)),"",VLOOKUP(C52,'[1]Cap Financiera y Organizacional'!$A$12:$X$3603,2,0))</f>
        <v/>
      </c>
      <c r="E52" s="577"/>
      <c r="F52" s="488" t="str">
        <f>IF(OR(D52="",E52=""),"",IF(AND(E52&gt;0,E52&lt;=CapTecnica1),[1]Puntajes!$H$4,IF(AND(E52&gt;CapTecnica1,E52&lt;=CapTecnica2),[1]Puntajes!$H$5,IF(E52&gt;CapTecnica2,[1]Puntajes!$H$6,0))))</f>
        <v/>
      </c>
    </row>
    <row r="53" spans="3:6" ht="13.8">
      <c r="C53" s="582">
        <f>+'[1]Cap Financiera y Organizacional'!A28</f>
        <v>5</v>
      </c>
      <c r="D53" s="583">
        <f>IF(ISERROR(VLOOKUP(C53,'[1]Cap Financiera y Organizacional'!$A$12:$X$62743,2,0)),"",VLOOKUP(C53,'[1]Cap Financiera y Organizacional'!$A$12:$X$3603,2,0))</f>
        <v>0</v>
      </c>
      <c r="E53" s="573"/>
      <c r="F53" s="584" t="str">
        <f>IF(OR(D53="",E53=""),"",IF(AND(E53&gt;0,E53&lt;=CapTecnica1),[3]Puntajes!$H$4,IF(AND(E53&gt;CapTecnica1,E53&lt;=CapTecnica2),[3]Puntajes!$H$5,IF(E53&gt;CapTecnica2,[3]Puntajes!$H$6,0))))</f>
        <v/>
      </c>
    </row>
    <row r="54" spans="3:6" ht="13.8">
      <c r="C54" s="494">
        <v>5.0999999999999996</v>
      </c>
      <c r="D54" s="495">
        <f>IF(ISERROR(VLOOKUP(C54,'[1]Cap Financiera y Organizacional'!$A$12:$X$62743,2,0)),"",VLOOKUP(C54,'[1]Cap Financiera y Organizacional'!$A$12:$X$3603,2,0))</f>
        <v>0</v>
      </c>
      <c r="E54" s="574"/>
      <c r="F54" s="488" t="str">
        <f>IF(OR(D54="",E54=""),"",IF(AND(E54&gt;0,E54&lt;=CapTecnica1),[1]Puntajes!$H$4,IF(AND(E54&gt;CapTecnica1,E54&lt;=CapTecnica2),[1]Puntajes!$H$5,IF(E54&gt;CapTecnica2,[1]Puntajes!$H$6,0))))</f>
        <v/>
      </c>
    </row>
    <row r="55" spans="3:6" ht="14.4" thickBot="1">
      <c r="C55" s="494"/>
      <c r="D55" s="495" t="str">
        <f>IF(ISERROR(VLOOKUP(C55,'[1]Cap Financiera y Organizacional'!$A$12:$X$62743,2,0)),"",VLOOKUP(C55,'[1]Cap Financiera y Organizacional'!$A$12:$X$3603,2,0))</f>
        <v/>
      </c>
      <c r="E55" s="574"/>
      <c r="F55" s="488" t="str">
        <f>IF(OR(D55="",E55=""),"",IF(AND(E55&gt;0,E55&lt;=CapTecnica1),[1]Puntajes!$H$4,IF(AND(E55&gt;CapTecnica1,E55&lt;=CapTecnica2),[1]Puntajes!$H$5,IF(E55&gt;CapTecnica2,[1]Puntajes!$H$6,0))))</f>
        <v/>
      </c>
    </row>
    <row r="56" spans="3:6" ht="14.4" hidden="1" thickBot="1">
      <c r="C56" s="494"/>
      <c r="D56" s="495" t="str">
        <f>IF(ISERROR(VLOOKUP(C56,'[1]Cap Financiera y Organizacional'!$A$12:$X$62743,2,0)),"",VLOOKUP(C56,'[1]Cap Financiera y Organizacional'!$A$12:$X$3603,2,0))</f>
        <v/>
      </c>
      <c r="E56" s="574"/>
      <c r="F56" s="488" t="str">
        <f>IF(OR(D56="",E56=""),"",IF(AND(E56&gt;0,E56&lt;=CapTecnica1),[1]Puntajes!$H$4,IF(AND(E56&gt;CapTecnica1,E56&lt;=CapTecnica2),[1]Puntajes!$H$5,IF(E56&gt;CapTecnica2,[1]Puntajes!$H$6,0))))</f>
        <v/>
      </c>
    </row>
    <row r="57" spans="3:6" ht="14.4" hidden="1" thickBot="1">
      <c r="C57" s="494"/>
      <c r="D57" s="495" t="str">
        <f>IF(ISERROR(VLOOKUP(C57,'[1]Cap Financiera y Organizacional'!$A$12:$X$62743,2,0)),"",VLOOKUP(C57,'[1]Cap Financiera y Organizacional'!$A$12:$X$3603,2,0))</f>
        <v/>
      </c>
      <c r="E57" s="574"/>
      <c r="F57" s="488" t="str">
        <f>IF(OR(D57="",E57=""),"",IF(AND(E57&gt;0,E57&lt;=CapTecnica1),[1]Puntajes!$H$4,IF(AND(E57&gt;CapTecnica1,E57&lt;=CapTecnica2),[1]Puntajes!$H$5,IF(E57&gt;CapTecnica2,[1]Puntajes!$H$6,0))))</f>
        <v/>
      </c>
    </row>
    <row r="58" spans="3:6" ht="14.4" hidden="1" thickBot="1">
      <c r="C58" s="494"/>
      <c r="D58" s="495" t="str">
        <f>IF(ISERROR(VLOOKUP(C58,'[1]Cap Financiera y Organizacional'!$A$12:$X$62743,2,0)),"",VLOOKUP(C58,'[1]Cap Financiera y Organizacional'!$A$12:$X$3603,2,0))</f>
        <v/>
      </c>
      <c r="E58" s="574"/>
      <c r="F58" s="488" t="str">
        <f>IF(OR(D58="",E58=""),"",IF(AND(E58&gt;0,E58&lt;=CapTecnica1),[1]Puntajes!$H$4,IF(AND(E58&gt;CapTecnica1,E58&lt;=CapTecnica2),[1]Puntajes!$H$5,IF(E58&gt;CapTecnica2,[1]Puntajes!$H$6,0))))</f>
        <v/>
      </c>
    </row>
    <row r="59" spans="3:6" ht="14.4" hidden="1" thickBot="1">
      <c r="C59" s="494"/>
      <c r="D59" s="495" t="str">
        <f>IF(ISERROR(VLOOKUP(C59,'[1]Cap Financiera y Organizacional'!$A$12:$X$62743,2,0)),"",VLOOKUP(C59,'[1]Cap Financiera y Organizacional'!$A$12:$X$3603,2,0))</f>
        <v/>
      </c>
      <c r="E59" s="574"/>
      <c r="F59" s="488" t="str">
        <f>IF(OR(D59="",E59=""),"",IF(AND(E59&gt;0,E59&lt;=CapTecnica1),[1]Puntajes!$H$4,IF(AND(E59&gt;CapTecnica1,E59&lt;=CapTecnica2),[1]Puntajes!$H$5,IF(E59&gt;CapTecnica2,[1]Puntajes!$H$6,0))))</f>
        <v/>
      </c>
    </row>
    <row r="60" spans="3:6" ht="14.4" hidden="1" thickBot="1">
      <c r="C60" s="494"/>
      <c r="D60" s="495" t="str">
        <f>IF(ISERROR(VLOOKUP(C60,'[1]Cap Financiera y Organizacional'!$A$12:$X$62743,2,0)),"",VLOOKUP(C60,'[1]Cap Financiera y Organizacional'!$A$12:$X$3603,2,0))</f>
        <v/>
      </c>
      <c r="E60" s="574"/>
      <c r="F60" s="488" t="str">
        <f>IF(OR(D60="",E60=""),"",IF(AND(E60&gt;0,E60&lt;=CapTecnica1),[1]Puntajes!$H$4,IF(AND(E60&gt;CapTecnica1,E60&lt;=CapTecnica2),[1]Puntajes!$H$5,IF(E60&gt;CapTecnica2,[1]Puntajes!$H$6,0))))</f>
        <v/>
      </c>
    </row>
    <row r="61" spans="3:6" ht="14.4" hidden="1" thickBot="1">
      <c r="C61" s="494"/>
      <c r="D61" s="495" t="str">
        <f>IF(ISERROR(VLOOKUP(C61,'[1]Cap Financiera y Organizacional'!$A$12:$X$62743,2,0)),"",VLOOKUP(C61,'[1]Cap Financiera y Organizacional'!$A$12:$X$3603,2,0))</f>
        <v/>
      </c>
      <c r="E61" s="574"/>
      <c r="F61" s="488" t="str">
        <f>IF(OR(D61="",E61=""),"",IF(AND(E61&gt;0,E61&lt;=CapTecnica1),[1]Puntajes!$H$4,IF(AND(E61&gt;CapTecnica1,E61&lt;=CapTecnica2),[1]Puntajes!$H$5,IF(E61&gt;CapTecnica2,[1]Puntajes!$H$6,0))))</f>
        <v/>
      </c>
    </row>
    <row r="62" spans="3:6" ht="14.4" hidden="1" thickBot="1">
      <c r="C62" s="494"/>
      <c r="D62" s="495" t="str">
        <f>IF(ISERROR(VLOOKUP(C62,'[1]Cap Financiera y Organizacional'!$A$12:$X$62743,2,0)),"",VLOOKUP(C62,'[1]Cap Financiera y Organizacional'!$A$12:$X$3603,2,0))</f>
        <v/>
      </c>
      <c r="E62" s="574"/>
      <c r="F62" s="488" t="str">
        <f>IF(OR(D62="",E62=""),"",IF(AND(E62&gt;0,E62&lt;=CapTecnica1),[1]Puntajes!$H$4,IF(AND(E62&gt;CapTecnica1,E62&lt;=CapTecnica2),[1]Puntajes!$H$5,IF(E62&gt;CapTecnica2,[1]Puntajes!$H$6,0))))</f>
        <v/>
      </c>
    </row>
    <row r="63" spans="3:6" ht="14.4" hidden="1" thickBot="1">
      <c r="C63" s="494"/>
      <c r="D63" s="495" t="str">
        <f>IF(ISERROR(VLOOKUP(C63,'[1]Cap Financiera y Organizacional'!$A$12:$X$62743,2,0)),"",VLOOKUP(C63,'[1]Cap Financiera y Organizacional'!$A$12:$X$3603,2,0))</f>
        <v/>
      </c>
      <c r="E63" s="577"/>
      <c r="F63" s="488" t="str">
        <f>IF(OR(D63="",E63=""),"",IF(AND(E63&gt;0,E63&lt;=CapTecnica1),[1]Puntajes!$H$4,IF(AND(E63&gt;CapTecnica1,E63&lt;=CapTecnica2),[1]Puntajes!$H$5,IF(E63&gt;CapTecnica2,[1]Puntajes!$H$6,0))))</f>
        <v/>
      </c>
    </row>
    <row r="64" spans="3:6" ht="13.8">
      <c r="C64" s="582">
        <v>6</v>
      </c>
      <c r="D64" s="583">
        <f>IF(ISERROR(VLOOKUP(C64,'[1]Cap Financiera y Organizacional'!$A$12:$X$62743,2,0)),"",VLOOKUP(C64,'[1]Cap Financiera y Organizacional'!$A$12:$X$3603,2,0))</f>
        <v>0</v>
      </c>
      <c r="E64" s="573"/>
      <c r="F64" s="584" t="str">
        <f>IF(OR(D64="",E64=""),"",IF(AND(E64&gt;0,E64&lt;=CapTecnica1),[3]Puntajes!$H$4,IF(AND(E64&gt;CapTecnica1,E64&lt;=CapTecnica2),[3]Puntajes!$H$5,IF(E64&gt;CapTecnica2,[3]Puntajes!$H$6,0))))</f>
        <v/>
      </c>
    </row>
    <row r="65" spans="3:6" ht="21.75" customHeight="1">
      <c r="C65" s="494">
        <v>6.1</v>
      </c>
      <c r="D65" s="495">
        <f>IF(ISERROR(VLOOKUP(C65,'[1]Cap Financiera y Organizacional'!$A$12:$X$62743,2,0)),"",VLOOKUP(C65,'[1]Cap Financiera y Organizacional'!$A$12:$X$3603,2,0))</f>
        <v>0</v>
      </c>
      <c r="E65" s="574"/>
      <c r="F65" s="488" t="str">
        <f>IF(OR(D65="",E65=""),"",IF(AND(E65&gt;0,E65&lt;=CapTecnica1),[1]Puntajes!$H$4,IF(AND(E65&gt;CapTecnica1,E65&lt;=CapTecnica2),[1]Puntajes!$H$5,IF(E65&gt;CapTecnica2,[1]Puntajes!$H$6,0))))</f>
        <v/>
      </c>
    </row>
    <row r="66" spans="3:6" ht="13.8" hidden="1">
      <c r="C66" s="494"/>
      <c r="D66" s="495" t="str">
        <f>IF(ISERROR(VLOOKUP(C66,'[1]Cap Financiera y Organizacional'!$A$12:$X$62743,2,0)),"",VLOOKUP(C66,'[1]Cap Financiera y Organizacional'!$A$12:$X$3603,2,0))</f>
        <v/>
      </c>
      <c r="E66" s="574"/>
      <c r="F66" s="488" t="str">
        <f>IF(OR(D66="",E66=""),"",IF(AND(E66&gt;0,E66&lt;=CapTecnica1),[1]Puntajes!$H$4,IF(AND(E66&gt;CapTecnica1,E66&lt;=CapTecnica2),[1]Puntajes!$H$5,IF(E66&gt;CapTecnica2,[1]Puntajes!$H$6,0))))</f>
        <v/>
      </c>
    </row>
    <row r="67" spans="3:6" ht="13.8" hidden="1">
      <c r="C67" s="494"/>
      <c r="D67" s="495" t="str">
        <f>IF(ISERROR(VLOOKUP(C67,'[1]Cap Financiera y Organizacional'!$A$12:$X$62743,2,0)),"",VLOOKUP(C67,'[1]Cap Financiera y Organizacional'!$A$12:$X$3603,2,0))</f>
        <v/>
      </c>
      <c r="E67" s="574"/>
      <c r="F67" s="488" t="str">
        <f>IF(OR(D67="",E67=""),"",IF(AND(E67&gt;0,E67&lt;=CapTecnica1),[1]Puntajes!$H$4,IF(AND(E67&gt;CapTecnica1,E67&lt;=CapTecnica2),[1]Puntajes!$H$5,IF(E67&gt;CapTecnica2,[1]Puntajes!$H$6,0))))</f>
        <v/>
      </c>
    </row>
    <row r="68" spans="3:6" ht="13.8" hidden="1">
      <c r="C68" s="494"/>
      <c r="D68" s="495" t="str">
        <f>IF(ISERROR(VLOOKUP(C68,'[1]Cap Financiera y Organizacional'!$A$12:$X$62743,2,0)),"",VLOOKUP(C68,'[1]Cap Financiera y Organizacional'!$A$12:$X$3603,2,0))</f>
        <v/>
      </c>
      <c r="E68" s="574"/>
      <c r="F68" s="488" t="str">
        <f>IF(OR(D68="",E68=""),"",IF(AND(E68&gt;0,E68&lt;=CapTecnica1),[1]Puntajes!$H$4,IF(AND(E68&gt;CapTecnica1,E68&lt;=CapTecnica2),[1]Puntajes!$H$5,IF(E68&gt;CapTecnica2,[1]Puntajes!$H$6,0))))</f>
        <v/>
      </c>
    </row>
    <row r="69" spans="3:6" ht="13.8" hidden="1">
      <c r="C69" s="494"/>
      <c r="D69" s="495" t="str">
        <f>IF(ISERROR(VLOOKUP(C69,'[1]Cap Financiera y Organizacional'!$A$12:$X$62743,2,0)),"",VLOOKUP(C69,'[1]Cap Financiera y Organizacional'!$A$12:$X$3603,2,0))</f>
        <v/>
      </c>
      <c r="E69" s="574"/>
      <c r="F69" s="488" t="str">
        <f>IF(OR(D69="",E69=""),"",IF(AND(E69&gt;0,E69&lt;=CapTecnica1),[1]Puntajes!$H$4,IF(AND(E69&gt;CapTecnica1,E69&lt;=CapTecnica2),[1]Puntajes!$H$5,IF(E69&gt;CapTecnica2,[1]Puntajes!$H$6,0))))</f>
        <v/>
      </c>
    </row>
    <row r="70" spans="3:6" ht="13.8" hidden="1">
      <c r="C70" s="494"/>
      <c r="D70" s="495" t="str">
        <f>IF(ISERROR(VLOOKUP(C70,'[1]Cap Financiera y Organizacional'!$A$12:$X$62743,2,0)),"",VLOOKUP(C70,'[1]Cap Financiera y Organizacional'!$A$12:$X$3603,2,0))</f>
        <v/>
      </c>
      <c r="E70" s="574"/>
      <c r="F70" s="488" t="str">
        <f>IF(OR(D70="",E70=""),"",IF(AND(E70&gt;0,E70&lt;=CapTecnica1),[1]Puntajes!$H$4,IF(AND(E70&gt;CapTecnica1,E70&lt;=CapTecnica2),[1]Puntajes!$H$5,IF(E70&gt;CapTecnica2,[1]Puntajes!$H$6,0))))</f>
        <v/>
      </c>
    </row>
    <row r="71" spans="3:6" ht="13.8" hidden="1">
      <c r="C71" s="494"/>
      <c r="D71" s="495" t="str">
        <f>IF(ISERROR(VLOOKUP(C71,'[1]Cap Financiera y Organizacional'!$A$12:$X$62743,2,0)),"",VLOOKUP(C71,'[1]Cap Financiera y Organizacional'!$A$12:$X$3603,2,0))</f>
        <v/>
      </c>
      <c r="E71" s="574"/>
      <c r="F71" s="488" t="str">
        <f>IF(OR(D71="",E71=""),"",IF(AND(E71&gt;0,E71&lt;=CapTecnica1),[1]Puntajes!$H$4,IF(AND(E71&gt;CapTecnica1,E71&lt;=CapTecnica2),[1]Puntajes!$H$5,IF(E71&gt;CapTecnica2,[1]Puntajes!$H$6,0))))</f>
        <v/>
      </c>
    </row>
    <row r="72" spans="3:6" ht="13.8" hidden="1">
      <c r="C72" s="494"/>
      <c r="D72" s="495" t="str">
        <f>IF(ISERROR(VLOOKUP(C72,'[1]Cap Financiera y Organizacional'!$A$12:$X$62743,2,0)),"",VLOOKUP(C72,'[1]Cap Financiera y Organizacional'!$A$12:$X$3603,2,0))</f>
        <v/>
      </c>
      <c r="E72" s="574"/>
      <c r="F72" s="488" t="str">
        <f>IF(OR(D72="",E72=""),"",IF(AND(E72&gt;0,E72&lt;=CapTecnica1),[1]Puntajes!$H$4,IF(AND(E72&gt;CapTecnica1,E72&lt;=CapTecnica2),[1]Puntajes!$H$5,IF(E72&gt;CapTecnica2,[1]Puntajes!$H$6,0))))</f>
        <v/>
      </c>
    </row>
    <row r="73" spans="3:6" ht="13.8" hidden="1">
      <c r="C73" s="494"/>
      <c r="D73" s="495" t="str">
        <f>IF(ISERROR(VLOOKUP(C73,'[1]Cap Financiera y Organizacional'!$A$12:$X$62743,2,0)),"",VLOOKUP(C73,'[1]Cap Financiera y Organizacional'!$A$12:$X$3603,2,0))</f>
        <v/>
      </c>
      <c r="E73" s="574"/>
      <c r="F73" s="488" t="str">
        <f>IF(OR(D73="",E73=""),"",IF(AND(E73&gt;0,E73&lt;=CapTecnica1),[1]Puntajes!$H$4,IF(AND(E73&gt;CapTecnica1,E73&lt;=CapTecnica2),[1]Puntajes!$H$5,IF(E73&gt;CapTecnica2,[1]Puntajes!$H$6,0))))</f>
        <v/>
      </c>
    </row>
    <row r="74" spans="3:6" ht="14.4" thickBot="1">
      <c r="C74" s="494"/>
      <c r="D74" s="495" t="str">
        <f>IF(ISERROR(VLOOKUP(C74,'[1]Cap Financiera y Organizacional'!$A$12:$X$62743,2,0)),"",VLOOKUP(C74,'[1]Cap Financiera y Organizacional'!$A$12:$X$3603,2,0))</f>
        <v/>
      </c>
      <c r="E74" s="577"/>
      <c r="F74" s="488" t="str">
        <f>IF(OR(D74="",E74=""),"",IF(AND(E74&gt;0,E74&lt;=CapTecnica1),[1]Puntajes!$H$4,IF(AND(E74&gt;CapTecnica1,E74&lt;=CapTecnica2),[1]Puntajes!$H$5,IF(E74&gt;CapTecnica2,[1]Puntajes!$H$6,0))))</f>
        <v/>
      </c>
    </row>
    <row r="75" spans="3:6" ht="28.5" customHeight="1">
      <c r="C75" s="582">
        <v>7</v>
      </c>
      <c r="D75" s="583">
        <f>IF(ISERROR(VLOOKUP(C75,'[1]Cap Financiera y Organizacional'!$A$12:$X$62743,2,0)),"",VLOOKUP(C75,'[1]Cap Financiera y Organizacional'!$A$12:$X$3603,2,0))</f>
        <v>0</v>
      </c>
      <c r="E75" s="573"/>
      <c r="F75" s="584" t="str">
        <f>IF(OR(D75="",E75=""),"",IF(AND(E75&gt;0,E75&lt;=CapTecnica1),[3]Puntajes!$H$4,IF(AND(E75&gt;CapTecnica1,E75&lt;=CapTecnica2),[3]Puntajes!$H$5,IF(E75&gt;CapTecnica2,[3]Puntajes!$H$6,0))))</f>
        <v/>
      </c>
    </row>
    <row r="76" spans="3:6" ht="21.75" customHeight="1">
      <c r="C76" s="494">
        <v>7.1</v>
      </c>
      <c r="D76" s="495">
        <f>IF(ISERROR(VLOOKUP(C76,'[1]Cap Financiera y Organizacional'!$A$12:$X$62743,2,0)),"",VLOOKUP(C76,'[1]Cap Financiera y Organizacional'!$A$12:$X$3603,2,0))</f>
        <v>0</v>
      </c>
      <c r="E76" s="574"/>
      <c r="F76" s="488" t="str">
        <f>IF(OR(D76="",E76=""),"",IF(AND(E76&gt;0,E76&lt;=CapTecnica1),[1]Puntajes!$H$4,IF(AND(E76&gt;CapTecnica1,E76&lt;=CapTecnica2),[1]Puntajes!$H$5,IF(E76&gt;CapTecnica2,[1]Puntajes!$H$6,0))))</f>
        <v/>
      </c>
    </row>
    <row r="77" spans="3:6" ht="13.8" hidden="1">
      <c r="C77" s="494"/>
      <c r="D77" s="495" t="str">
        <f>IF(ISERROR(VLOOKUP(C77,'[1]Cap Financiera y Organizacional'!$A$12:$X$62743,2,0)),"",VLOOKUP(C77,'[1]Cap Financiera y Organizacional'!$A$12:$X$3603,2,0))</f>
        <v/>
      </c>
      <c r="E77" s="574"/>
      <c r="F77" s="488" t="str">
        <f>IF(OR(D77="",E77=""),"",IF(AND(E77&gt;0,E77&lt;=CapTecnica1),[1]Puntajes!$H$4,IF(AND(E77&gt;CapTecnica1,E77&lt;=CapTecnica2),[1]Puntajes!$H$5,IF(E77&gt;CapTecnica2,[1]Puntajes!$H$6,0))))</f>
        <v/>
      </c>
    </row>
    <row r="78" spans="3:6" ht="13.8" hidden="1">
      <c r="C78" s="494"/>
      <c r="D78" s="495" t="str">
        <f>IF(ISERROR(VLOOKUP(C78,'[1]Cap Financiera y Organizacional'!$A$12:$X$62743,2,0)),"",VLOOKUP(C78,'[1]Cap Financiera y Organizacional'!$A$12:$X$3603,2,0))</f>
        <v/>
      </c>
      <c r="E78" s="574"/>
      <c r="F78" s="488" t="str">
        <f>IF(OR(D78="",E78=""),"",IF(AND(E78&gt;0,E78&lt;=CapTecnica1),[1]Puntajes!$H$4,IF(AND(E78&gt;CapTecnica1,E78&lt;=CapTecnica2),[1]Puntajes!$H$5,IF(E78&gt;CapTecnica2,[1]Puntajes!$H$6,0))))</f>
        <v/>
      </c>
    </row>
    <row r="79" spans="3:6" ht="13.8" hidden="1">
      <c r="C79" s="494"/>
      <c r="D79" s="495" t="str">
        <f>IF(ISERROR(VLOOKUP(C79,'[1]Cap Financiera y Organizacional'!$A$12:$X$62743,2,0)),"",VLOOKUP(C79,'[1]Cap Financiera y Organizacional'!$A$12:$X$3603,2,0))</f>
        <v/>
      </c>
      <c r="E79" s="574"/>
      <c r="F79" s="488" t="str">
        <f>IF(OR(D79="",E79=""),"",IF(AND(E79&gt;0,E79&lt;=CapTecnica1),[1]Puntajes!$H$4,IF(AND(E79&gt;CapTecnica1,E79&lt;=CapTecnica2),[1]Puntajes!$H$5,IF(E79&gt;CapTecnica2,[1]Puntajes!$H$6,0))))</f>
        <v/>
      </c>
    </row>
    <row r="80" spans="3:6" ht="13.8" hidden="1">
      <c r="C80" s="494"/>
      <c r="D80" s="495" t="str">
        <f>IF(ISERROR(VLOOKUP(C80,'[1]Cap Financiera y Organizacional'!$A$12:$X$62743,2,0)),"",VLOOKUP(C80,'[1]Cap Financiera y Organizacional'!$A$12:$X$3603,2,0))</f>
        <v/>
      </c>
      <c r="E80" s="574"/>
      <c r="F80" s="488" t="str">
        <f>IF(OR(D80="",E80=""),"",IF(AND(E80&gt;0,E80&lt;=CapTecnica1),[1]Puntajes!$H$4,IF(AND(E80&gt;CapTecnica1,E80&lt;=CapTecnica2),[1]Puntajes!$H$5,IF(E80&gt;CapTecnica2,[1]Puntajes!$H$6,0))))</f>
        <v/>
      </c>
    </row>
    <row r="81" spans="3:6" ht="13.8" hidden="1">
      <c r="C81" s="494"/>
      <c r="D81" s="495" t="str">
        <f>IF(ISERROR(VLOOKUP(C81,'[1]Cap Financiera y Organizacional'!$A$12:$X$62743,2,0)),"",VLOOKUP(C81,'[1]Cap Financiera y Organizacional'!$A$12:$X$3603,2,0))</f>
        <v/>
      </c>
      <c r="E81" s="574"/>
      <c r="F81" s="488" t="str">
        <f>IF(OR(D81="",E81=""),"",IF(AND(E81&gt;0,E81&lt;=CapTecnica1),[1]Puntajes!$H$4,IF(AND(E81&gt;CapTecnica1,E81&lt;=CapTecnica2),[1]Puntajes!$H$5,IF(E81&gt;CapTecnica2,[1]Puntajes!$H$6,0))))</f>
        <v/>
      </c>
    </row>
    <row r="82" spans="3:6" ht="13.8" hidden="1">
      <c r="C82" s="494"/>
      <c r="D82" s="495" t="str">
        <f>IF(ISERROR(VLOOKUP(C82,'[1]Cap Financiera y Organizacional'!$A$12:$X$62743,2,0)),"",VLOOKUP(C82,'[1]Cap Financiera y Organizacional'!$A$12:$X$3603,2,0))</f>
        <v/>
      </c>
      <c r="E82" s="574"/>
      <c r="F82" s="488" t="str">
        <f>IF(OR(D82="",E82=""),"",IF(AND(E82&gt;0,E82&lt;=CapTecnica1),[1]Puntajes!$H$4,IF(AND(E82&gt;CapTecnica1,E82&lt;=CapTecnica2),[1]Puntajes!$H$5,IF(E82&gt;CapTecnica2,[1]Puntajes!$H$6,0))))</f>
        <v/>
      </c>
    </row>
    <row r="83" spans="3:6" ht="13.8" hidden="1">
      <c r="C83" s="494"/>
      <c r="D83" s="495" t="str">
        <f>IF(ISERROR(VLOOKUP(C83,'[1]Cap Financiera y Organizacional'!$A$12:$X$62743,2,0)),"",VLOOKUP(C83,'[1]Cap Financiera y Organizacional'!$A$12:$X$3603,2,0))</f>
        <v/>
      </c>
      <c r="E83" s="574"/>
      <c r="F83" s="488" t="str">
        <f>IF(OR(D83="",E83=""),"",IF(AND(E83&gt;0,E83&lt;=CapTecnica1),[1]Puntajes!$H$4,IF(AND(E83&gt;CapTecnica1,E83&lt;=CapTecnica2),[1]Puntajes!$H$5,IF(E83&gt;CapTecnica2,[1]Puntajes!$H$6,0))))</f>
        <v/>
      </c>
    </row>
    <row r="84" spans="3:6" ht="13.8" hidden="1">
      <c r="C84" s="494"/>
      <c r="D84" s="495" t="str">
        <f>IF(ISERROR(VLOOKUP(C84,'[1]Cap Financiera y Organizacional'!$A$12:$X$62743,2,0)),"",VLOOKUP(C84,'[1]Cap Financiera y Organizacional'!$A$12:$X$3603,2,0))</f>
        <v/>
      </c>
      <c r="E84" s="574"/>
      <c r="F84" s="488" t="str">
        <f>IF(OR(D84="",E84=""),"",IF(AND(E84&gt;0,E84&lt;=CapTecnica1),[1]Puntajes!$H$4,IF(AND(E84&gt;CapTecnica1,E84&lt;=CapTecnica2),[1]Puntajes!$H$5,IF(E84&gt;CapTecnica2,[1]Puntajes!$H$6,0))))</f>
        <v/>
      </c>
    </row>
    <row r="85" spans="3:6" ht="14.4" thickBot="1">
      <c r="C85" s="575"/>
      <c r="D85" s="576" t="str">
        <f>IF(ISERROR(VLOOKUP(C85,'[1]Cap Financiera y Organizacional'!$A$12:$X$62743,2,0)),"",VLOOKUP(C85,'[1]Cap Financiera y Organizacional'!$A$12:$X$3603,2,0))</f>
        <v/>
      </c>
      <c r="E85" s="577"/>
      <c r="F85" s="488" t="str">
        <f>IF(OR(D85="",E85=""),"",IF(AND(E85&gt;0,E85&lt;=CapTecnica1),[1]Puntajes!$H$4,IF(AND(E85&gt;CapTecnica1,E85&lt;=CapTecnica2),[1]Puntajes!$H$5,IF(E85&gt;CapTecnica2,[1]Puntajes!$H$6,0))))</f>
        <v/>
      </c>
    </row>
    <row r="86" spans="3:6" ht="24" customHeight="1">
      <c r="C86" s="585">
        <v>8</v>
      </c>
      <c r="D86" s="583">
        <f>IF(ISERROR(VLOOKUP(C86,'[1]Cap Financiera y Organizacional'!$A$12:$X$62743,2,0)),"",VLOOKUP(C86,'[1]Cap Financiera y Organizacional'!$A$12:$X$3603,2,0))</f>
        <v>0</v>
      </c>
      <c r="E86" s="573"/>
      <c r="F86" s="584" t="str">
        <f>IF(OR(D86="",E86=""),"",IF(AND(E86&gt;0,E86&lt;=CapTecnica1),[3]Puntajes!$H$4,IF(AND(E86&gt;CapTecnica1,E86&lt;=CapTecnica2),[3]Puntajes!$H$5,IF(E86&gt;CapTecnica2,[3]Puntajes!$H$6,0))))</f>
        <v/>
      </c>
    </row>
    <row r="87" spans="3:6" ht="13.8">
      <c r="C87" s="586">
        <v>8.1</v>
      </c>
      <c r="D87" s="495">
        <f>IF(ISERROR(VLOOKUP(C87,'[1]Cap Financiera y Organizacional'!$A$12:$X$62743,2,0)),"",VLOOKUP(C87,'[1]Cap Financiera y Organizacional'!$A$12:$X$3603,2,0))</f>
        <v>0</v>
      </c>
      <c r="E87" s="574"/>
      <c r="F87" s="488" t="str">
        <f>IF(OR(D87="",E87=""),"",IF(AND(E87&gt;0,E87&lt;=CapTecnica1),[1]Puntajes!$H$4,IF(AND(E87&gt;CapTecnica1,E87&lt;=CapTecnica2),[1]Puntajes!$H$5,IF(E87&gt;CapTecnica2,[1]Puntajes!$H$6,0))))</f>
        <v/>
      </c>
    </row>
    <row r="88" spans="3:6" ht="13.8" hidden="1">
      <c r="C88" s="586"/>
      <c r="D88" s="495" t="str">
        <f>IF(ISERROR(VLOOKUP(C88,'[1]Cap Financiera y Organizacional'!$A$12:$X$62743,2,0)),"",VLOOKUP(C88,'[1]Cap Financiera y Organizacional'!$A$12:$X$3603,2,0))</f>
        <v/>
      </c>
      <c r="E88" s="574"/>
      <c r="F88" s="488" t="str">
        <f>IF(OR(D88="",E88=""),"",IF(AND(E88&gt;0,E88&lt;=CapTecnica1),[1]Puntajes!$H$4,IF(AND(E88&gt;CapTecnica1,E88&lt;=CapTecnica2),[1]Puntajes!$H$5,IF(E88&gt;CapTecnica2,[1]Puntajes!$H$6,0))))</f>
        <v/>
      </c>
    </row>
    <row r="89" spans="3:6" ht="13.8" hidden="1">
      <c r="C89" s="586"/>
      <c r="D89" s="495" t="str">
        <f>IF(ISERROR(VLOOKUP(C89,'[1]Cap Financiera y Organizacional'!$A$12:$X$62743,2,0)),"",VLOOKUP(C89,'[1]Cap Financiera y Organizacional'!$A$12:$X$3603,2,0))</f>
        <v/>
      </c>
      <c r="E89" s="574"/>
      <c r="F89" s="488" t="str">
        <f>IF(OR(D89="",E89=""),"",IF(AND(E89&gt;0,E89&lt;=CapTecnica1),[1]Puntajes!$H$4,IF(AND(E89&gt;CapTecnica1,E89&lt;=CapTecnica2),[1]Puntajes!$H$5,IF(E89&gt;CapTecnica2,[1]Puntajes!$H$6,0))))</f>
        <v/>
      </c>
    </row>
    <row r="90" spans="3:6" ht="13.8" hidden="1">
      <c r="C90" s="586"/>
      <c r="D90" s="495" t="str">
        <f>IF(ISERROR(VLOOKUP(C90,'[1]Cap Financiera y Organizacional'!$A$12:$X$62743,2,0)),"",VLOOKUP(C90,'[1]Cap Financiera y Organizacional'!$A$12:$X$3603,2,0))</f>
        <v/>
      </c>
      <c r="E90" s="574"/>
      <c r="F90" s="489" t="str">
        <f>IF(OR(D90="",E90=""),"",IF(AND(E90&gt;0,E90&lt;=CapTecnica1),[3]Puntajes!$H$4,IF(AND(E90&gt;CapTecnica1,E90&lt;=CapTecnica2),[3]Puntajes!$H$5,IF(E90&gt;CapTecnica2,[3]Puntajes!$H$6,0))))</f>
        <v/>
      </c>
    </row>
    <row r="91" spans="3:6" ht="13.8" hidden="1">
      <c r="C91" s="586"/>
      <c r="D91" s="495" t="str">
        <f>IF(ISERROR(VLOOKUP(C91,'[1]Cap Financiera y Organizacional'!$A$12:$X$62743,2,0)),"",VLOOKUP(C91,'[1]Cap Financiera y Organizacional'!$A$12:$X$3603,2,0))</f>
        <v/>
      </c>
      <c r="E91" s="574"/>
      <c r="F91" s="489" t="str">
        <f>IF(OR(D91="",E91=""),"",IF(AND(E91&gt;0,E91&lt;=CapTecnica1),[3]Puntajes!$H$4,IF(AND(E91&gt;CapTecnica1,E91&lt;=CapTecnica2),[3]Puntajes!$H$5,IF(E91&gt;CapTecnica2,[3]Puntajes!$H$6,0))))</f>
        <v/>
      </c>
    </row>
    <row r="92" spans="3:6" ht="13.8" hidden="1">
      <c r="C92" s="586"/>
      <c r="D92" s="495" t="str">
        <f>IF(ISERROR(VLOOKUP(C92,'[1]Cap Financiera y Organizacional'!$A$12:$X$62743,2,0)),"",VLOOKUP(C92,'[1]Cap Financiera y Organizacional'!$A$12:$X$3603,2,0))</f>
        <v/>
      </c>
      <c r="E92" s="574"/>
      <c r="F92" s="489" t="str">
        <f>IF(OR(D92="",E92=""),"",IF(AND(E92&gt;0,E92&lt;=CapTecnica1),[3]Puntajes!$H$4,IF(AND(E92&gt;CapTecnica1,E92&lt;=CapTecnica2),[3]Puntajes!$H$5,IF(E92&gt;CapTecnica2,[3]Puntajes!$H$6,0))))</f>
        <v/>
      </c>
    </row>
    <row r="93" spans="3:6" ht="13.8" hidden="1">
      <c r="C93" s="586"/>
      <c r="D93" s="495" t="str">
        <f>IF(ISERROR(VLOOKUP(C93,'[1]Cap Financiera y Organizacional'!$A$12:$X$62743,2,0)),"",VLOOKUP(C93,'[1]Cap Financiera y Organizacional'!$A$12:$X$3603,2,0))</f>
        <v/>
      </c>
      <c r="E93" s="574"/>
      <c r="F93" s="489" t="str">
        <f>IF(OR(D93="",E93=""),"",IF(AND(E93&gt;0,E93&lt;=CapTecnica1),[3]Puntajes!$H$4,IF(AND(E93&gt;CapTecnica1,E93&lt;=CapTecnica2),[3]Puntajes!$H$5,IF(E93&gt;CapTecnica2,[3]Puntajes!$H$6,0))))</f>
        <v/>
      </c>
    </row>
    <row r="94" spans="3:6" ht="13.8" hidden="1">
      <c r="C94" s="586"/>
      <c r="D94" s="495" t="str">
        <f>IF(ISERROR(VLOOKUP(C94,'[1]Cap Financiera y Organizacional'!$A$12:$X$62743,2,0)),"",VLOOKUP(C94,'[1]Cap Financiera y Organizacional'!$A$12:$X$3603,2,0))</f>
        <v/>
      </c>
      <c r="E94" s="574"/>
      <c r="F94" s="489" t="str">
        <f>IF(OR(D94="",E94=""),"",IF(AND(E94&gt;0,E94&lt;=CapTecnica1),[3]Puntajes!$H$4,IF(AND(E94&gt;CapTecnica1,E94&lt;=CapTecnica2),[3]Puntajes!$H$5,IF(E94&gt;CapTecnica2,[3]Puntajes!$H$6,0))))</f>
        <v/>
      </c>
    </row>
    <row r="95" spans="3:6" ht="13.8">
      <c r="C95" s="586"/>
      <c r="D95" s="495" t="str">
        <f>IF(ISERROR(VLOOKUP(C95,'[1]Cap Financiera y Organizacional'!$A$12:$X$62743,2,0)),"",VLOOKUP(C95,'[1]Cap Financiera y Organizacional'!$A$12:$X$3603,2,0))</f>
        <v/>
      </c>
      <c r="E95" s="574"/>
      <c r="F95" s="489" t="str">
        <f>IF(OR(D95="",E95=""),"",IF(AND(E95&gt;0,E95&lt;=CapTecnica1),[3]Puntajes!$H$4,IF(AND(E95&gt;CapTecnica1,E95&lt;=CapTecnica2),[3]Puntajes!$H$5,IF(E95&gt;CapTecnica2,[3]Puntajes!$H$6,0))))</f>
        <v/>
      </c>
    </row>
    <row r="96" spans="3:6" ht="14.4" thickBot="1">
      <c r="C96" s="587"/>
      <c r="D96" s="495" t="str">
        <f>IF(ISERROR(VLOOKUP(C96,'[1]Cap Financiera y Organizacional'!$A$12:$X$62743,2,0)),"",VLOOKUP(C96,'[1]Cap Financiera y Organizacional'!$A$12:$X$3603,2,0))</f>
        <v/>
      </c>
      <c r="E96" s="577"/>
      <c r="F96" s="578" t="str">
        <f>IF(OR(D96="",E96=""),"",IF(AND(E96&gt;0,E96&lt;=CapTecnica1),[3]Puntajes!$H$4,IF(AND(E96&gt;CapTecnica1,E96&lt;=CapTecnica2),[3]Puntajes!$H$5,IF(E96&gt;CapTecnica2,[3]Puntajes!$H$6,0))))</f>
        <v/>
      </c>
    </row>
    <row r="97" spans="3:6" ht="13.8">
      <c r="C97" s="562">
        <v>9</v>
      </c>
      <c r="D97" s="484">
        <f>IF(ISERROR(VLOOKUP(C97,'[1]Cap Financiera y Organizacional'!$A$12:$X$62743,2,0)),"",VLOOKUP(C97,'[1]Cap Financiera y Organizacional'!$A$12:$X$3603,2,0))</f>
        <v>0</v>
      </c>
      <c r="E97" s="588"/>
      <c r="F97" s="565" t="str">
        <f>IF(OR(D97="",E97=""),"",IF(AND(E97&gt;0,E97&lt;=CapTecnica1),[3]Puntajes!$H$4,IF(AND(E97&gt;CapTecnica1,E97&lt;=CapTecnica2),[3]Puntajes!$H$5,IF(E97&gt;CapTecnica2,[3]Puntajes!$H$6,0))))</f>
        <v/>
      </c>
    </row>
    <row r="98" spans="3:6" ht="13.8">
      <c r="C98" s="558"/>
      <c r="D98" s="514" t="str">
        <f>IF(ISERROR(VLOOKUP(C98,'[1]Cap Financiera y Organizacional'!$A$12:$X$62743,2,0)),"",VLOOKUP(C98,'[1]Cap Financiera y Organizacional'!$A$12:$X$3603,2,0))</f>
        <v/>
      </c>
      <c r="E98" s="589"/>
      <c r="F98" s="590" t="str">
        <f>IF(OR(D98="",E98=""),"",IF(AND(E98&gt;0,E98&lt;=CapTecnica1),[1]Puntajes!$H$4,IF(AND(E98&gt;CapTecnica1,E98&lt;=CapTecnica2),[1]Puntajes!$H$5,IF(E98&gt;CapTecnica2,[1]Puntajes!$H$6,0))))</f>
        <v/>
      </c>
    </row>
    <row r="99" spans="3:6" ht="13.8">
      <c r="C99" s="558"/>
      <c r="D99" s="514" t="str">
        <f>IF(ISERROR(VLOOKUP(C99,'[1]Cap Financiera y Organizacional'!$A$12:$X$62743,2,0)),"",VLOOKUP(C99,'[1]Cap Financiera y Organizacional'!$A$12:$X$3603,2,0))</f>
        <v/>
      </c>
      <c r="E99" s="589"/>
      <c r="F99" s="590" t="str">
        <f>IF(OR(D99="",E99=""),"",IF(AND(E99&gt;0,E99&lt;=CapTecnica1),[1]Puntajes!$H$4,IF(AND(E99&gt;CapTecnica1,E99&lt;=CapTecnica2),[1]Puntajes!$H$5,IF(E99&gt;CapTecnica2,[1]Puntajes!$H$6,0))))</f>
        <v/>
      </c>
    </row>
    <row r="100" spans="3:6" ht="13.8">
      <c r="C100" s="558"/>
      <c r="D100" s="514" t="str">
        <f>IF(ISERROR(VLOOKUP(C100,'[1]Cap Financiera y Organizacional'!$A$12:$X$62743,2,0)),"",VLOOKUP(C100,'[1]Cap Financiera y Organizacional'!$A$12:$X$3603,2,0))</f>
        <v/>
      </c>
      <c r="E100" s="589"/>
      <c r="F100" s="498" t="str">
        <f>IF(OR(D100="",E100=""),"",IF(AND(E100&gt;0,E100&lt;=CapTecnica1),[3]Puntajes!$H$4,IF(AND(E100&gt;CapTecnica1,E100&lt;=CapTecnica2),[3]Puntajes!$H$5,IF(E100&gt;CapTecnica2,[3]Puntajes!$H$6,0))))</f>
        <v/>
      </c>
    </row>
    <row r="101" spans="3:6" ht="13.8">
      <c r="C101" s="558"/>
      <c r="D101" s="514" t="str">
        <f>IF(ISERROR(VLOOKUP(C101,'[1]Cap Financiera y Organizacional'!$A$12:$X$62743,2,0)),"",VLOOKUP(C101,'[1]Cap Financiera y Organizacional'!$A$12:$X$3603,2,0))</f>
        <v/>
      </c>
      <c r="E101" s="589"/>
      <c r="F101" s="498" t="str">
        <f>IF(OR(D101="",E101=""),"",IF(AND(E101&gt;0,E101&lt;=CapTecnica1),[3]Puntajes!$H$4,IF(AND(E101&gt;CapTecnica1,E101&lt;=CapTecnica2),[3]Puntajes!$H$5,IF(E101&gt;CapTecnica2,[3]Puntajes!$H$6,0))))</f>
        <v/>
      </c>
    </row>
    <row r="102" spans="3:6" ht="13.8">
      <c r="C102" s="558"/>
      <c r="D102" s="514" t="str">
        <f>IF(ISERROR(VLOOKUP(C102,'[1]Cap Financiera y Organizacional'!$A$12:$X$62743,2,0)),"",VLOOKUP(C102,'[1]Cap Financiera y Organizacional'!$A$12:$X$3603,2,0))</f>
        <v/>
      </c>
      <c r="E102" s="589"/>
      <c r="F102" s="498" t="str">
        <f>IF(OR(D102="",E102=""),"",IF(AND(E102&gt;0,E102&lt;=CapTecnica1),[3]Puntajes!$H$4,IF(AND(E102&gt;CapTecnica1,E102&lt;=CapTecnica2),[3]Puntajes!$H$5,IF(E102&gt;CapTecnica2,[3]Puntajes!$H$6,0))))</f>
        <v/>
      </c>
    </row>
    <row r="103" spans="3:6" ht="13.8">
      <c r="C103" s="558"/>
      <c r="D103" s="514" t="str">
        <f>IF(ISERROR(VLOOKUP(C103,'[1]Cap Financiera y Organizacional'!$A$12:$X$62743,2,0)),"",VLOOKUP(C103,'[1]Cap Financiera y Organizacional'!$A$12:$X$3603,2,0))</f>
        <v/>
      </c>
      <c r="E103" s="589"/>
      <c r="F103" s="498" t="str">
        <f>IF(OR(D103="",E103=""),"",IF(AND(E103&gt;0,E103&lt;=CapTecnica1),[3]Puntajes!$H$4,IF(AND(E103&gt;CapTecnica1,E103&lt;=CapTecnica2),[3]Puntajes!$H$5,IF(E103&gt;CapTecnica2,[3]Puntajes!$H$6,0))))</f>
        <v/>
      </c>
    </row>
    <row r="104" spans="3:6" ht="13.8">
      <c r="C104" s="558"/>
      <c r="D104" s="514" t="str">
        <f>IF(ISERROR(VLOOKUP(C104,'[1]Cap Financiera y Organizacional'!$A$12:$X$62743,2,0)),"",VLOOKUP(C104,'[1]Cap Financiera y Organizacional'!$A$12:$X$3603,2,0))</f>
        <v/>
      </c>
      <c r="E104" s="589"/>
      <c r="F104" s="498" t="str">
        <f>IF(OR(D104="",E104=""),"",IF(AND(E104&gt;0,E104&lt;=CapTecnica1),[3]Puntajes!$H$4,IF(AND(E104&gt;CapTecnica1,E104&lt;=CapTecnica2),[3]Puntajes!$H$5,IF(E104&gt;CapTecnica2,[3]Puntajes!$H$6,0))))</f>
        <v/>
      </c>
    </row>
    <row r="105" spans="3:6" ht="13.8">
      <c r="C105" s="558"/>
      <c r="D105" s="514" t="str">
        <f>IF(ISERROR(VLOOKUP(C105,'[1]Cap Financiera y Organizacional'!$A$12:$X$62743,2,0)),"",VLOOKUP(C105,'[1]Cap Financiera y Organizacional'!$A$12:$X$3603,2,0))</f>
        <v/>
      </c>
      <c r="E105" s="589"/>
      <c r="F105" s="498" t="str">
        <f>IF(OR(D105="",E105=""),"",IF(AND(E105&gt;0,E105&lt;=CapTecnica1),[3]Puntajes!$H$4,IF(AND(E105&gt;CapTecnica1,E105&lt;=CapTecnica2),[3]Puntajes!$H$5,IF(E105&gt;CapTecnica2,[3]Puntajes!$H$6,0))))</f>
        <v/>
      </c>
    </row>
    <row r="106" spans="3:6" ht="13.8">
      <c r="C106" s="558"/>
      <c r="D106" s="514" t="str">
        <f>IF(ISERROR(VLOOKUP(C106,'[1]Cap Financiera y Organizacional'!$A$12:$X$62743,2,0)),"",VLOOKUP(C106,'[1]Cap Financiera y Organizacional'!$A$12:$X$3603,2,0))</f>
        <v/>
      </c>
      <c r="E106" s="589"/>
      <c r="F106" s="498" t="str">
        <f>IF(OR(D106="",E106=""),"",IF(AND(E106&gt;0,E106&lt;=CapTecnica1),[3]Puntajes!$H$4,IF(AND(E106&gt;CapTecnica1,E106&lt;=CapTecnica2),[3]Puntajes!$H$5,IF(E106&gt;CapTecnica2,[3]Puntajes!$H$6,0))))</f>
        <v/>
      </c>
    </row>
    <row r="107" spans="3:6" ht="14.4" thickBot="1">
      <c r="C107" s="560"/>
      <c r="D107" s="514" t="str">
        <f>IF(ISERROR(VLOOKUP(C107,'[1]Cap Financiera y Organizacional'!$A$12:$X$62743,2,0)),"",VLOOKUP(C107,'[1]Cap Financiera y Organizacional'!$A$12:$X$3603,2,0))</f>
        <v/>
      </c>
      <c r="E107" s="591"/>
      <c r="F107" s="502" t="str">
        <f>IF(OR(D107="",E107=""),"",IF(AND(E107&gt;0,E107&lt;=CapTecnica1),[3]Puntajes!$H$4,IF(AND(E107&gt;CapTecnica1,E107&lt;=CapTecnica2),[3]Puntajes!$H$5,IF(E107&gt;CapTecnica2,[3]Puntajes!$H$6,0))))</f>
        <v/>
      </c>
    </row>
    <row r="108" spans="3:6" ht="13.8">
      <c r="C108" s="562">
        <v>10</v>
      </c>
      <c r="D108" s="484">
        <f>IF(ISERROR(VLOOKUP(C108,'[1]Cap Financiera y Organizacional'!$A$12:$X$62743,2,0)),"",VLOOKUP(C108,'[1]Cap Financiera y Organizacional'!$A$12:$X$3603,2,0))</f>
        <v>0</v>
      </c>
      <c r="E108" s="588"/>
      <c r="F108" s="565" t="str">
        <f>IF(OR(D108="",E108=""),"",IF(AND(E108&gt;0,E108&lt;=CapTecnica1),[3]Puntajes!$H$4,IF(AND(E108&gt;CapTecnica1,E108&lt;=CapTecnica2),[3]Puntajes!$H$5,IF(E108&gt;CapTecnica2,[3]Puntajes!$H$6,0))))</f>
        <v/>
      </c>
    </row>
    <row r="109" spans="3:6" ht="13.8">
      <c r="C109" s="558"/>
      <c r="D109" s="514" t="str">
        <f>IF(ISERROR(VLOOKUP(C109,'[1]Cap Financiera y Organizacional'!$A$12:$X$62743,2,0)),"",VLOOKUP(C109,'[1]Cap Financiera y Organizacional'!$A$12:$X$3603,2,0))</f>
        <v/>
      </c>
      <c r="E109" s="589"/>
      <c r="F109" s="592" t="str">
        <f>IF(OR(D109="",E109=""),"",IF(AND(E109&gt;0,E109&lt;=CapTecnica1),[1]Puntajes!$H$4,IF(AND(E109&gt;CapTecnica1,E109&lt;=CapTecnica2),[1]Puntajes!$H$5,IF(E109&gt;CapTecnica2,[1]Puntajes!$H$6,0))))</f>
        <v/>
      </c>
    </row>
    <row r="110" spans="3:6" ht="13.8">
      <c r="C110" s="558"/>
      <c r="D110" s="514" t="str">
        <f>IF(ISERROR(VLOOKUP(C110,'[1]Cap Financiera y Organizacional'!$A$12:$X$62743,2,0)),"",VLOOKUP(C110,'[1]Cap Financiera y Organizacional'!$A$12:$X$3603,2,0))</f>
        <v/>
      </c>
      <c r="E110" s="589"/>
      <c r="F110" s="592" t="str">
        <f>IF(OR(D110="",E110=""),"",IF(AND(E110&gt;0,E110&lt;=CapTecnica1),[1]Puntajes!$H$4,IF(AND(E110&gt;CapTecnica1,E110&lt;=CapTecnica2),[1]Puntajes!$H$5,IF(E110&gt;CapTecnica2,[1]Puntajes!$H$6,0))))</f>
        <v/>
      </c>
    </row>
    <row r="111" spans="3:6" ht="13.8">
      <c r="C111" s="558"/>
      <c r="D111" s="514" t="str">
        <f>IF(ISERROR(VLOOKUP(C111,'[1]Cap Financiera y Organizacional'!$A$12:$X$62743,2,0)),"",VLOOKUP(C111,'[1]Cap Financiera y Organizacional'!$A$12:$X$3603,2,0))</f>
        <v/>
      </c>
      <c r="E111" s="589"/>
      <c r="F111" s="498" t="str">
        <f>IF(OR(D111="",E111=""),"",IF(AND(E111&gt;0,E111&lt;=CapTecnica1),[3]Puntajes!$H$4,IF(AND(E111&gt;CapTecnica1,E111&lt;=CapTecnica2),[3]Puntajes!$H$5,IF(E111&gt;CapTecnica2,[3]Puntajes!$H$6,0))))</f>
        <v/>
      </c>
    </row>
    <row r="112" spans="3:6" ht="13.8">
      <c r="C112" s="558"/>
      <c r="D112" s="514" t="str">
        <f>IF(ISERROR(VLOOKUP(C112,'[1]Cap Financiera y Organizacional'!$A$12:$X$62743,2,0)),"",VLOOKUP(C112,'[1]Cap Financiera y Organizacional'!$A$12:$X$3603,2,0))</f>
        <v/>
      </c>
      <c r="E112" s="589"/>
      <c r="F112" s="498" t="str">
        <f>IF(OR(D112="",E112=""),"",IF(AND(E112&gt;0,E112&lt;=CapTecnica1),[3]Puntajes!$H$4,IF(AND(E112&gt;CapTecnica1,E112&lt;=CapTecnica2),[3]Puntajes!$H$5,IF(E112&gt;CapTecnica2,[3]Puntajes!$H$6,0))))</f>
        <v/>
      </c>
    </row>
    <row r="113" spans="3:6" ht="13.8">
      <c r="C113" s="558"/>
      <c r="D113" s="514" t="str">
        <f>IF(ISERROR(VLOOKUP(C113,'[1]Cap Financiera y Organizacional'!$A$12:$X$62743,2,0)),"",VLOOKUP(C113,'[1]Cap Financiera y Organizacional'!$A$12:$X$3603,2,0))</f>
        <v/>
      </c>
      <c r="E113" s="589"/>
      <c r="F113" s="498" t="str">
        <f>IF(OR(D113="",E113=""),"",IF(AND(E113&gt;0,E113&lt;=CapTecnica1),[3]Puntajes!$H$4,IF(AND(E113&gt;CapTecnica1,E113&lt;=CapTecnica2),[3]Puntajes!$H$5,IF(E113&gt;CapTecnica2,[3]Puntajes!$H$6,0))))</f>
        <v/>
      </c>
    </row>
    <row r="114" spans="3:6" ht="13.8">
      <c r="C114" s="558"/>
      <c r="D114" s="514" t="str">
        <f>IF(ISERROR(VLOOKUP(C114,'[1]Cap Financiera y Organizacional'!$A$12:$X$62743,2,0)),"",VLOOKUP(C114,'[1]Cap Financiera y Organizacional'!$A$12:$X$3603,2,0))</f>
        <v/>
      </c>
      <c r="E114" s="589"/>
      <c r="F114" s="498" t="str">
        <f>IF(OR(D114="",E114=""),"",IF(AND(E114&gt;0,E114&lt;=CapTecnica1),[3]Puntajes!$H$4,IF(AND(E114&gt;CapTecnica1,E114&lt;=CapTecnica2),[3]Puntajes!$H$5,IF(E114&gt;CapTecnica2,[3]Puntajes!$H$6,0))))</f>
        <v/>
      </c>
    </row>
    <row r="115" spans="3:6" ht="13.8">
      <c r="C115" s="558"/>
      <c r="D115" s="514" t="str">
        <f>IF(ISERROR(VLOOKUP(C115,'[1]Cap Financiera y Organizacional'!$A$12:$X$62743,2,0)),"",VLOOKUP(C115,'[1]Cap Financiera y Organizacional'!$A$12:$X$3603,2,0))</f>
        <v/>
      </c>
      <c r="E115" s="589"/>
      <c r="F115" s="498" t="str">
        <f>IF(OR(D115="",E115=""),"",IF(AND(E115&gt;0,E115&lt;=CapTecnica1),[3]Puntajes!$H$4,IF(AND(E115&gt;CapTecnica1,E115&lt;=CapTecnica2),[3]Puntajes!$H$5,IF(E115&gt;CapTecnica2,[3]Puntajes!$H$6,0))))</f>
        <v/>
      </c>
    </row>
    <row r="116" spans="3:6" ht="13.8">
      <c r="C116" s="558"/>
      <c r="D116" s="514" t="str">
        <f>IF(ISERROR(VLOOKUP(C116,'[1]Cap Financiera y Organizacional'!$A$12:$X$62743,2,0)),"",VLOOKUP(C116,'[1]Cap Financiera y Organizacional'!$A$12:$X$3603,2,0))</f>
        <v/>
      </c>
      <c r="E116" s="589"/>
      <c r="F116" s="498" t="str">
        <f>IF(OR(D116="",E116=""),"",IF(AND(E116&gt;0,E116&lt;=CapTecnica1),[3]Puntajes!$H$4,IF(AND(E116&gt;CapTecnica1,E116&lt;=CapTecnica2),[3]Puntajes!$H$5,IF(E116&gt;CapTecnica2,[3]Puntajes!$H$6,0))))</f>
        <v/>
      </c>
    </row>
    <row r="117" spans="3:6" ht="13.8">
      <c r="C117" s="558"/>
      <c r="D117" s="514" t="str">
        <f>IF(ISERROR(VLOOKUP(C117,'[1]Cap Financiera y Organizacional'!$A$12:$X$62743,2,0)),"",VLOOKUP(C117,'[1]Cap Financiera y Organizacional'!$A$12:$X$3603,2,0))</f>
        <v/>
      </c>
      <c r="E117" s="589"/>
      <c r="F117" s="498" t="str">
        <f>IF(OR(D117="",E117=""),"",IF(AND(E117&gt;0,E117&lt;=CapTecnica1),[3]Puntajes!$H$4,IF(AND(E117&gt;CapTecnica1,E117&lt;=CapTecnica2),[3]Puntajes!$H$5,IF(E117&gt;CapTecnica2,[3]Puntajes!$H$6,0))))</f>
        <v/>
      </c>
    </row>
    <row r="118" spans="3:6" ht="14.4" thickBot="1">
      <c r="C118" s="560"/>
      <c r="D118" s="593" t="str">
        <f>IF(ISERROR(VLOOKUP(C118,'[1]Cap Financiera y Organizacional'!$A$12:$X$62743,2,0)),"",VLOOKUP(C118,'[1]Cap Financiera y Organizacional'!$A$12:$X$3603,2,0))</f>
        <v/>
      </c>
      <c r="E118" s="591"/>
      <c r="F118" s="502" t="str">
        <f>IF(OR(D118="",E118=""),"",IF(AND(E118&gt;0,E118&lt;=CapTecnica1),[3]Puntajes!$H$4,IF(AND(E118&gt;CapTecnica1,E118&lt;=CapTecnica2),[3]Puntajes!$H$5,IF(E118&gt;CapTecnica2,[3]Puntajes!$H$6,0))))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D6 F6">
    <cfRule type="cellIs" dxfId="15" priority="58" stopIfTrue="1" operator="equal">
      <formula>"NO ADMISIBLE"</formula>
    </cfRule>
  </conditionalFormatting>
  <conditionalFormatting sqref="D9:D118">
    <cfRule type="cellIs" dxfId="14" priority="26" stopIfTrue="1" operator="equal">
      <formula>"NO ADMISIBLE"</formula>
    </cfRule>
  </conditionalFormatting>
  <conditionalFormatting sqref="E6">
    <cfRule type="expression" dxfId="13" priority="57" stopIfTrue="1">
      <formula>IF($B6-INT($B6)&gt;0,TRUE,FALSE)</formula>
    </cfRule>
  </conditionalFormatting>
  <conditionalFormatting sqref="E9:E63">
    <cfRule type="expression" dxfId="12" priority="50" stopIfTrue="1">
      <formula>IF(#REF!-INT(#REF!)&gt;0,TRUE,FALSE)</formula>
    </cfRule>
  </conditionalFormatting>
  <conditionalFormatting sqref="E64:E65">
    <cfRule type="expression" dxfId="11" priority="5" stopIfTrue="1">
      <formula>IF(#REF!-INT(#REF!)&gt;0,TRUE,FALSE)</formula>
    </cfRule>
  </conditionalFormatting>
  <conditionalFormatting sqref="E66:E75">
    <cfRule type="expression" dxfId="10" priority="46" stopIfTrue="1">
      <formula>IF(#REF!-INT(#REF!)&gt;0,TRUE,FALSE)</formula>
    </cfRule>
  </conditionalFormatting>
  <conditionalFormatting sqref="E76">
    <cfRule type="expression" dxfId="9" priority="2" stopIfTrue="1">
      <formula>IF(#REF!-INT(#REF!)&gt;0,TRUE,FALSE)</formula>
    </cfRule>
  </conditionalFormatting>
  <conditionalFormatting sqref="E77:E86 E90:E96">
    <cfRule type="expression" dxfId="8" priority="44" stopIfTrue="1">
      <formula>IF(#REF!-INT(#REF!)&gt;0,TRUE,FALSE)</formula>
    </cfRule>
  </conditionalFormatting>
  <conditionalFormatting sqref="E87:E89">
    <cfRule type="expression" dxfId="7" priority="18" stopIfTrue="1">
      <formula>IF(#REF!-INT(#REF!)&gt;0,TRUE,FALSE)</formula>
    </cfRule>
  </conditionalFormatting>
  <conditionalFormatting sqref="E97:E99">
    <cfRule type="expression" dxfId="6" priority="13" stopIfTrue="1">
      <formula>IF(#REF!-INT(#REF!)&gt;0,TRUE,FALSE)</formula>
    </cfRule>
  </conditionalFormatting>
  <conditionalFormatting sqref="E100:E107">
    <cfRule type="expression" dxfId="5" priority="42" stopIfTrue="1">
      <formula>IF(#REF!-INT(#REF!)&gt;0,TRUE,FALSE)</formula>
    </cfRule>
  </conditionalFormatting>
  <conditionalFormatting sqref="E108:E110">
    <cfRule type="expression" dxfId="4" priority="8" stopIfTrue="1">
      <formula>IF(#REF!-INT(#REF!)&gt;0,TRUE,FALSE)</formula>
    </cfRule>
  </conditionalFormatting>
  <conditionalFormatting sqref="E111:E118">
    <cfRule type="expression" dxfId="3" priority="40" stopIfTrue="1">
      <formula>IF(#REF!-INT(#REF!)&gt;0,TRUE,FALSE)</formula>
    </cfRule>
  </conditionalFormatting>
  <conditionalFormatting sqref="F9:F118">
    <cfRule type="expression" dxfId="2" priority="1" stopIfTrue="1">
      <formula>IF($B1-INT($B1)&gt;0,TRUE,FALSE)</formula>
    </cfRule>
  </conditionalFormatting>
  <dataValidations disablePrompts="1" count="1">
    <dataValidation type="list" allowBlank="1" showInputMessage="1" showErrorMessage="1" sqref="D6 D9:D118" xr:uid="{97795033-7D49-4369-BDD6-F1F21A3A80FC}">
      <formula1>prueba</formula1>
    </dataValidation>
  </dataValidations>
  <pageMargins left="0.74803149606299213" right="0.74803149606299213" top="0.98425196850393704" bottom="0.98425196850393704" header="0" footer="0"/>
  <pageSetup scale="79" orientation="portrait" r:id="rId1"/>
  <headerFooter alignWithMargins="0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220980</xdr:colOff>
                    <xdr:row>2</xdr:row>
                    <xdr:rowOff>114300</xdr:rowOff>
                  </from>
                  <to>
                    <xdr:col>2</xdr:col>
                    <xdr:colOff>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/>
  <dimension ref="A1:E16"/>
  <sheetViews>
    <sheetView view="pageBreakPreview" zoomScaleNormal="100" zoomScaleSheetLayoutView="100" workbookViewId="0">
      <selection activeCell="D21" sqref="D21"/>
    </sheetView>
  </sheetViews>
  <sheetFormatPr baseColWidth="10" defaultColWidth="11.44140625" defaultRowHeight="13.2"/>
  <cols>
    <col min="1" max="1" width="9.5546875" style="25" customWidth="1"/>
    <col min="2" max="2" width="34.5546875" style="25" customWidth="1"/>
    <col min="3" max="4" width="10.33203125" style="25" customWidth="1"/>
    <col min="5" max="5" width="12" style="25" customWidth="1"/>
    <col min="6" max="6" width="3.5546875" style="25" customWidth="1"/>
    <col min="7" max="16384" width="11.44140625" style="25"/>
  </cols>
  <sheetData>
    <row r="1" spans="1:5" ht="17.399999999999999">
      <c r="A1" s="37" t="str">
        <f>PROPONENTE!A1</f>
        <v>INSTITUTO NACIONAL DE VÍAS</v>
      </c>
      <c r="B1" s="37"/>
      <c r="C1" s="37"/>
      <c r="D1" s="54"/>
      <c r="E1" s="37"/>
    </row>
    <row r="2" spans="1:5" ht="15.6">
      <c r="A2" s="38" t="str">
        <f>PROPONENTE!A2</f>
        <v>DIRECCIÓN GENERAL</v>
      </c>
      <c r="B2" s="38"/>
      <c r="C2" s="38"/>
      <c r="D2" s="54"/>
      <c r="E2" s="38"/>
    </row>
    <row r="3" spans="1:5" ht="15.75" customHeight="1">
      <c r="A3" s="5" t="str">
        <f>PROPONENTE!A3</f>
        <v>DIRECCIÓN DE CONTRATACIÓN</v>
      </c>
      <c r="B3" s="5"/>
      <c r="C3" s="5"/>
      <c r="D3" s="54"/>
      <c r="E3" s="5"/>
    </row>
    <row r="4" spans="1:5">
      <c r="A4" s="39" t="str">
        <f>PROPONENTE!A4</f>
        <v>DIRECCION TERRITORIAL CASANARE</v>
      </c>
      <c r="B4" s="39"/>
      <c r="C4" s="39"/>
      <c r="D4" s="54"/>
      <c r="E4" s="39"/>
    </row>
    <row r="5" spans="1:5">
      <c r="A5" s="5"/>
      <c r="B5" s="40"/>
      <c r="C5" s="40"/>
      <c r="E5" s="30"/>
    </row>
    <row r="6" spans="1:5">
      <c r="A6" s="82" t="str">
        <f>+PROPONENTE!A6</f>
        <v>INVITACION A PÚBLICA No. IP-DT-CAS-012-2023</v>
      </c>
      <c r="B6" s="82"/>
      <c r="C6" s="82"/>
      <c r="D6" s="83"/>
      <c r="E6" s="82"/>
    </row>
    <row r="7" spans="1:5">
      <c r="A7" s="5"/>
      <c r="B7" s="84"/>
      <c r="C7" s="84"/>
      <c r="D7" s="85"/>
      <c r="E7" s="86"/>
    </row>
    <row r="8" spans="1:5" ht="39" customHeight="1">
      <c r="A8" s="89" t="str">
        <f>+PROPONENTE!A8</f>
        <v>OBJETO: CONSTRUCCION DE OBRAS DE SEÑALIZACION PARA LA SEGURIDAD VIAL EN LA VÍA CON CÓDIGO 6512 MONTERREY - YOPAL, A CARGO DEL INSTITUTO NACIONAL DE VÍAS EN JURISDICCION DE LA TERRITORIAL CASANARE</v>
      </c>
      <c r="B8" s="41"/>
      <c r="C8" s="41"/>
      <c r="D8" s="54"/>
      <c r="E8" s="41"/>
    </row>
    <row r="9" spans="1:5">
      <c r="A9" s="5"/>
      <c r="B9" s="58"/>
      <c r="C9" s="40"/>
      <c r="E9" s="30"/>
    </row>
    <row r="10" spans="1:5" ht="15.6">
      <c r="A10" s="38" t="s">
        <v>4</v>
      </c>
      <c r="B10" s="38"/>
      <c r="C10" s="38"/>
      <c r="D10" s="54"/>
      <c r="E10" s="38"/>
    </row>
    <row r="11" spans="1:5">
      <c r="A11" s="5"/>
      <c r="B11" s="40"/>
      <c r="C11" s="40"/>
      <c r="E11" s="30"/>
    </row>
    <row r="12" spans="1:5" ht="17.399999999999999">
      <c r="A12" s="37" t="s">
        <v>8</v>
      </c>
      <c r="B12" s="37"/>
      <c r="C12" s="37"/>
      <c r="D12" s="54"/>
      <c r="E12" s="37"/>
    </row>
    <row r="13" spans="1:5" ht="13.8" thickBot="1"/>
    <row r="14" spans="1:5" ht="13.8" thickTop="1">
      <c r="A14" s="11" t="s">
        <v>14</v>
      </c>
      <c r="B14" s="27" t="s">
        <v>15</v>
      </c>
      <c r="C14" s="27" t="s">
        <v>61</v>
      </c>
      <c r="D14" s="59" t="s">
        <v>59</v>
      </c>
      <c r="E14" s="60" t="s">
        <v>6</v>
      </c>
    </row>
    <row r="15" spans="1:5" ht="13.8" thickBot="1">
      <c r="A15" s="61" t="s">
        <v>17</v>
      </c>
      <c r="B15" s="55"/>
      <c r="C15" s="62" t="s">
        <v>62</v>
      </c>
      <c r="D15" s="63" t="s">
        <v>60</v>
      </c>
      <c r="E15" s="64" t="s">
        <v>7</v>
      </c>
    </row>
    <row r="16" spans="1:5" ht="33.75" customHeight="1" thickTop="1">
      <c r="A16" s="88">
        <f>PROPONENTE!A14</f>
        <v>1</v>
      </c>
      <c r="B16" s="65" t="str">
        <f>PROPONENTE!B14</f>
        <v>JUAN BERNARDO CAÑON PARRA</v>
      </c>
      <c r="C16" s="123" t="s">
        <v>56</v>
      </c>
      <c r="D16" s="124" t="str">
        <f>+EXPERIENCIA!G23</f>
        <v>ADMISIBLE</v>
      </c>
      <c r="E16" s="125" t="str">
        <f>IF(OR(COUNTIF(C16:D16,0)&gt;0),"RECHAZADA",IF(OR(COUNTIF(C16:D16,"NO ADMISIBLE")&gt;0),"NO ADMISIBLE","ADMISIBLE"))</f>
        <v>ADMISIBLE</v>
      </c>
    </row>
  </sheetData>
  <phoneticPr fontId="5" type="noConversion"/>
  <conditionalFormatting sqref="C16:E16">
    <cfRule type="cellIs" dxfId="1" priority="1" stopIfTrue="1" operator="equal">
      <formula>"NO ADMISIBLE"</formula>
    </cfRule>
  </conditionalFormatting>
  <conditionalFormatting sqref="E16">
    <cfRule type="cellIs" dxfId="0" priority="3" stopIfTrue="1" operator="equal">
      <formula>"RECHAZADA"</formula>
    </cfRule>
  </conditionalFormatting>
  <printOptions horizontalCentered="1"/>
  <pageMargins left="0.39370078740157483" right="0.39370078740157483" top="1.1811023622047245" bottom="0.62992125984251968" header="1.1811023622047245" footer="0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3"/>
  <dimension ref="A1:F44"/>
  <sheetViews>
    <sheetView topLeftCell="A25" workbookViewId="0">
      <selection activeCell="D45" sqref="D45"/>
    </sheetView>
  </sheetViews>
  <sheetFormatPr baseColWidth="10" defaultRowHeight="13.2"/>
  <cols>
    <col min="2" max="2" width="2.109375" customWidth="1"/>
    <col min="3" max="3" width="17.109375" customWidth="1"/>
    <col min="4" max="4" width="12.5546875" customWidth="1"/>
    <col min="6" max="6" width="11.44140625" style="43"/>
  </cols>
  <sheetData>
    <row r="1" spans="1:5">
      <c r="A1" s="692" t="s">
        <v>9</v>
      </c>
      <c r="B1" s="692"/>
      <c r="C1" s="692"/>
      <c r="D1" s="42" t="s">
        <v>10</v>
      </c>
    </row>
    <row r="2" spans="1:5">
      <c r="A2" s="44">
        <v>29588</v>
      </c>
      <c r="B2" s="44"/>
      <c r="C2" s="44">
        <v>29952</v>
      </c>
      <c r="D2" s="45">
        <v>5700</v>
      </c>
      <c r="E2" s="46" t="e">
        <f>+D2/D1-1</f>
        <v>#VALUE!</v>
      </c>
    </row>
    <row r="3" spans="1:5">
      <c r="A3" s="44">
        <v>29953</v>
      </c>
      <c r="B3" s="44"/>
      <c r="C3" s="44">
        <v>30317</v>
      </c>
      <c r="D3" s="45">
        <v>7410</v>
      </c>
      <c r="E3" s="46">
        <f>+D3/D2-1</f>
        <v>0.30000000000000004</v>
      </c>
    </row>
    <row r="4" spans="1:5">
      <c r="A4" s="44">
        <v>30318</v>
      </c>
      <c r="B4" s="44"/>
      <c r="C4" s="44">
        <v>30682</v>
      </c>
      <c r="D4" s="45">
        <v>9261</v>
      </c>
      <c r="E4" s="46">
        <f t="shared" ref="E4:E42" si="0">+D4/D3-1</f>
        <v>0.24979757085020249</v>
      </c>
    </row>
    <row r="5" spans="1:5">
      <c r="A5" s="44">
        <v>30683</v>
      </c>
      <c r="B5" s="44"/>
      <c r="C5" s="44">
        <v>31048</v>
      </c>
      <c r="D5" s="45">
        <v>11298</v>
      </c>
      <c r="E5" s="46">
        <f t="shared" si="0"/>
        <v>0.21995464852607705</v>
      </c>
    </row>
    <row r="6" spans="1:5">
      <c r="A6" s="47">
        <v>31049</v>
      </c>
      <c r="B6" s="44"/>
      <c r="C6" s="44">
        <v>31413</v>
      </c>
      <c r="D6" s="45">
        <v>13557.6</v>
      </c>
      <c r="E6" s="46">
        <f t="shared" si="0"/>
        <v>0.19999999999999996</v>
      </c>
    </row>
    <row r="7" spans="1:5">
      <c r="A7" s="44">
        <v>31414</v>
      </c>
      <c r="B7" s="44"/>
      <c r="C7" s="44">
        <v>31778</v>
      </c>
      <c r="D7" s="45">
        <v>16611.400000000001</v>
      </c>
      <c r="E7" s="46">
        <f t="shared" si="0"/>
        <v>0.22524635628724865</v>
      </c>
    </row>
    <row r="8" spans="1:5">
      <c r="A8" s="44">
        <v>31779</v>
      </c>
      <c r="B8" s="44"/>
      <c r="C8" s="44">
        <v>32143</v>
      </c>
      <c r="D8" s="45">
        <v>20509.8</v>
      </c>
      <c r="E8" s="46">
        <f t="shared" si="0"/>
        <v>0.23468220619574498</v>
      </c>
    </row>
    <row r="9" spans="1:5">
      <c r="A9" s="44">
        <v>32144</v>
      </c>
      <c r="B9" s="44"/>
      <c r="C9" s="44">
        <v>32508</v>
      </c>
      <c r="D9" s="45">
        <v>25637.4</v>
      </c>
      <c r="E9" s="46">
        <f t="shared" si="0"/>
        <v>0.25000731357692429</v>
      </c>
    </row>
    <row r="10" spans="1:5">
      <c r="A10" s="44">
        <v>32509</v>
      </c>
      <c r="B10" s="44"/>
      <c r="C10" s="44">
        <v>32873</v>
      </c>
      <c r="D10" s="45">
        <v>32559.599999999999</v>
      </c>
      <c r="E10" s="46">
        <f t="shared" si="0"/>
        <v>0.27000397856256853</v>
      </c>
    </row>
    <row r="11" spans="1:5">
      <c r="A11" s="47">
        <v>32874</v>
      </c>
      <c r="B11" s="44"/>
      <c r="C11" s="44">
        <v>33238</v>
      </c>
      <c r="D11" s="45">
        <v>41025</v>
      </c>
      <c r="E11" s="46">
        <f t="shared" si="0"/>
        <v>0.25999705156083008</v>
      </c>
    </row>
    <row r="12" spans="1:5">
      <c r="A12" s="44">
        <v>33239</v>
      </c>
      <c r="B12" s="44"/>
      <c r="C12" s="44">
        <v>33603</v>
      </c>
      <c r="D12" s="45">
        <v>51720</v>
      </c>
      <c r="E12" s="46">
        <f t="shared" si="0"/>
        <v>0.26069469835466186</v>
      </c>
    </row>
    <row r="13" spans="1:5">
      <c r="A13" s="44">
        <v>33604</v>
      </c>
      <c r="B13" s="44"/>
      <c r="C13" s="44">
        <v>33969</v>
      </c>
      <c r="D13" s="45">
        <v>65190</v>
      </c>
      <c r="E13" s="46">
        <f t="shared" si="0"/>
        <v>0.26044083526682127</v>
      </c>
    </row>
    <row r="14" spans="1:5">
      <c r="A14" s="44">
        <v>33970</v>
      </c>
      <c r="B14" s="44"/>
      <c r="C14" s="44">
        <v>34334</v>
      </c>
      <c r="D14" s="45">
        <v>81510</v>
      </c>
      <c r="E14" s="46">
        <f t="shared" si="0"/>
        <v>0.25034514496088356</v>
      </c>
    </row>
    <row r="15" spans="1:5">
      <c r="A15" s="44">
        <v>34335</v>
      </c>
      <c r="B15" s="44"/>
      <c r="C15" s="44">
        <v>34699</v>
      </c>
      <c r="D15" s="45">
        <v>98700</v>
      </c>
      <c r="E15" s="46">
        <f t="shared" si="0"/>
        <v>0.21089436878910561</v>
      </c>
    </row>
    <row r="16" spans="1:5">
      <c r="A16" s="47">
        <v>34700</v>
      </c>
      <c r="B16" s="44"/>
      <c r="C16" s="44">
        <v>35064</v>
      </c>
      <c r="D16" s="45">
        <v>118933.5</v>
      </c>
      <c r="E16" s="46">
        <f t="shared" si="0"/>
        <v>0.20500000000000007</v>
      </c>
    </row>
    <row r="17" spans="1:5">
      <c r="A17" s="44">
        <v>35065</v>
      </c>
      <c r="B17" s="44"/>
      <c r="C17" s="44">
        <v>35430</v>
      </c>
      <c r="D17" s="45">
        <v>142125</v>
      </c>
      <c r="E17" s="46">
        <f t="shared" si="0"/>
        <v>0.19499552270806797</v>
      </c>
    </row>
    <row r="18" spans="1:5">
      <c r="A18" s="44">
        <v>35431</v>
      </c>
      <c r="B18" s="44"/>
      <c r="C18" s="44">
        <v>35795</v>
      </c>
      <c r="D18" s="45">
        <v>172005</v>
      </c>
      <c r="E18" s="46">
        <f t="shared" si="0"/>
        <v>0.21023746701846968</v>
      </c>
    </row>
    <row r="19" spans="1:5">
      <c r="A19" s="44">
        <v>35796</v>
      </c>
      <c r="B19" s="44"/>
      <c r="C19" s="44">
        <v>36160</v>
      </c>
      <c r="D19" s="45">
        <v>203826</v>
      </c>
      <c r="E19" s="46">
        <f t="shared" si="0"/>
        <v>0.1850004360338362</v>
      </c>
    </row>
    <row r="20" spans="1:5">
      <c r="A20" s="44">
        <v>36161</v>
      </c>
      <c r="B20" s="44"/>
      <c r="C20" s="44">
        <v>36525</v>
      </c>
      <c r="D20" s="45">
        <v>236460</v>
      </c>
      <c r="E20" s="46">
        <f t="shared" si="0"/>
        <v>0.16010715021636091</v>
      </c>
    </row>
    <row r="21" spans="1:5">
      <c r="A21" s="47">
        <v>36526</v>
      </c>
      <c r="B21" s="44"/>
      <c r="C21" s="44">
        <v>36891</v>
      </c>
      <c r="D21" s="45">
        <v>260100</v>
      </c>
      <c r="E21" s="46">
        <f t="shared" si="0"/>
        <v>9.9974625729510214E-2</v>
      </c>
    </row>
    <row r="22" spans="1:5">
      <c r="A22" s="44">
        <v>36892</v>
      </c>
      <c r="B22" s="44"/>
      <c r="C22" s="44">
        <v>37256</v>
      </c>
      <c r="D22" s="45">
        <v>286000</v>
      </c>
      <c r="E22" s="46">
        <f t="shared" si="0"/>
        <v>9.9577085736255233E-2</v>
      </c>
    </row>
    <row r="23" spans="1:5">
      <c r="A23" s="44">
        <v>37257</v>
      </c>
      <c r="B23" s="44"/>
      <c r="C23" s="44">
        <v>37621</v>
      </c>
      <c r="D23" s="45">
        <v>309000</v>
      </c>
      <c r="E23" s="46">
        <f t="shared" si="0"/>
        <v>8.0419580419580416E-2</v>
      </c>
    </row>
    <row r="24" spans="1:5">
      <c r="A24" s="44">
        <v>37622</v>
      </c>
      <c r="B24" s="44"/>
      <c r="C24" s="44">
        <v>37986</v>
      </c>
      <c r="D24" s="45">
        <v>332000</v>
      </c>
      <c r="E24" s="46">
        <f t="shared" si="0"/>
        <v>7.4433656957928696E-2</v>
      </c>
    </row>
    <row r="25" spans="1:5">
      <c r="A25" s="44">
        <v>37987</v>
      </c>
      <c r="B25" s="44"/>
      <c r="C25" s="44">
        <v>38352</v>
      </c>
      <c r="D25" s="45">
        <v>358000</v>
      </c>
      <c r="E25" s="46">
        <f t="shared" si="0"/>
        <v>7.8313253012048278E-2</v>
      </c>
    </row>
    <row r="26" spans="1:5">
      <c r="A26" s="47">
        <v>38353</v>
      </c>
      <c r="B26" s="44"/>
      <c r="C26" s="44">
        <v>38717</v>
      </c>
      <c r="D26" s="45">
        <v>381500</v>
      </c>
      <c r="E26" s="46">
        <f t="shared" si="0"/>
        <v>6.5642458100558576E-2</v>
      </c>
    </row>
    <row r="27" spans="1:5">
      <c r="A27" s="44">
        <v>38718</v>
      </c>
      <c r="B27" s="44"/>
      <c r="C27" s="44">
        <v>39082</v>
      </c>
      <c r="D27" s="45">
        <v>408000</v>
      </c>
      <c r="E27" s="46">
        <f t="shared" si="0"/>
        <v>6.9462647444298753E-2</v>
      </c>
    </row>
    <row r="28" spans="1:5">
      <c r="A28" s="44">
        <v>39083</v>
      </c>
      <c r="B28" s="44"/>
      <c r="C28" s="44">
        <v>39447</v>
      </c>
      <c r="D28" s="45">
        <v>433700</v>
      </c>
      <c r="E28" s="46">
        <f t="shared" si="0"/>
        <v>6.2990196078431371E-2</v>
      </c>
    </row>
    <row r="29" spans="1:5">
      <c r="A29" s="44">
        <v>39448</v>
      </c>
      <c r="B29" s="44"/>
      <c r="C29" s="44">
        <v>39813</v>
      </c>
      <c r="D29" s="45">
        <v>461500</v>
      </c>
      <c r="E29" s="46">
        <f t="shared" si="0"/>
        <v>6.4099608023979737E-2</v>
      </c>
    </row>
    <row r="30" spans="1:5">
      <c r="A30" s="44">
        <v>39814</v>
      </c>
      <c r="B30" s="44"/>
      <c r="C30" s="44">
        <v>40178</v>
      </c>
      <c r="D30" s="45">
        <v>496900</v>
      </c>
      <c r="E30" s="46">
        <f t="shared" si="0"/>
        <v>7.6706392199350049E-2</v>
      </c>
    </row>
    <row r="31" spans="1:5">
      <c r="A31" s="47">
        <v>40179</v>
      </c>
      <c r="B31" s="44"/>
      <c r="C31" s="44">
        <v>40543</v>
      </c>
      <c r="D31" s="45">
        <v>515000</v>
      </c>
      <c r="E31" s="46">
        <f t="shared" si="0"/>
        <v>3.6425840209297622E-2</v>
      </c>
    </row>
    <row r="32" spans="1:5">
      <c r="A32" s="44">
        <v>40544</v>
      </c>
      <c r="B32" s="44"/>
      <c r="C32" s="44">
        <v>40908</v>
      </c>
      <c r="D32" s="45">
        <v>536500</v>
      </c>
      <c r="E32" s="46">
        <f t="shared" si="0"/>
        <v>4.1747572815533873E-2</v>
      </c>
    </row>
    <row r="33" spans="1:5">
      <c r="A33" s="44">
        <v>40909</v>
      </c>
      <c r="B33" s="44"/>
      <c r="C33" s="44">
        <v>41274</v>
      </c>
      <c r="D33" s="45">
        <v>566700</v>
      </c>
      <c r="E33" s="46">
        <f t="shared" si="0"/>
        <v>5.6290773532152949E-2</v>
      </c>
    </row>
    <row r="34" spans="1:5">
      <c r="A34" s="44">
        <v>41275</v>
      </c>
      <c r="B34" s="44"/>
      <c r="C34" s="44">
        <v>41639</v>
      </c>
      <c r="D34" s="45">
        <v>589500</v>
      </c>
      <c r="E34" s="46">
        <f t="shared" si="0"/>
        <v>4.0232927474854518E-2</v>
      </c>
    </row>
    <row r="35" spans="1:5">
      <c r="A35" s="44">
        <v>41640</v>
      </c>
      <c r="B35" s="44"/>
      <c r="C35" s="44">
        <v>42004</v>
      </c>
      <c r="D35" s="45">
        <v>616000</v>
      </c>
      <c r="E35" s="46">
        <f t="shared" si="0"/>
        <v>4.495335029686176E-2</v>
      </c>
    </row>
    <row r="36" spans="1:5">
      <c r="A36" s="44">
        <v>42005</v>
      </c>
      <c r="B36" s="44"/>
      <c r="C36" s="44">
        <v>42369</v>
      </c>
      <c r="D36" s="45">
        <v>644350</v>
      </c>
      <c r="E36" s="46">
        <f t="shared" si="0"/>
        <v>4.6022727272727382E-2</v>
      </c>
    </row>
    <row r="37" spans="1:5">
      <c r="A37" s="44">
        <v>42370</v>
      </c>
      <c r="B37" s="44"/>
      <c r="C37" s="44">
        <v>42735</v>
      </c>
      <c r="D37" s="45">
        <v>689455</v>
      </c>
      <c r="E37" s="46">
        <f t="shared" si="0"/>
        <v>7.0000775975789464E-2</v>
      </c>
    </row>
    <row r="38" spans="1:5">
      <c r="A38" s="44">
        <v>42736</v>
      </c>
      <c r="B38" s="44"/>
      <c r="C38" s="44">
        <v>43100</v>
      </c>
      <c r="D38" s="45">
        <v>737717</v>
      </c>
      <c r="E38" s="46">
        <f t="shared" si="0"/>
        <v>7.0000217563147782E-2</v>
      </c>
    </row>
    <row r="39" spans="1:5">
      <c r="A39" s="44">
        <v>43101</v>
      </c>
      <c r="C39" s="44">
        <v>43465</v>
      </c>
      <c r="D39" s="45">
        <v>781242</v>
      </c>
      <c r="E39" s="46">
        <f t="shared" si="0"/>
        <v>5.8999589273393438E-2</v>
      </c>
    </row>
    <row r="40" spans="1:5">
      <c r="A40" s="44">
        <v>43466</v>
      </c>
      <c r="C40" s="44">
        <v>43830</v>
      </c>
      <c r="D40" s="45">
        <v>828116</v>
      </c>
      <c r="E40" s="46">
        <f t="shared" si="0"/>
        <v>5.9999334393184167E-2</v>
      </c>
    </row>
    <row r="41" spans="1:5">
      <c r="A41" s="44">
        <v>43831</v>
      </c>
      <c r="C41" s="44">
        <v>44196</v>
      </c>
      <c r="D41" s="45">
        <v>877803</v>
      </c>
      <c r="E41" s="46">
        <f t="shared" si="0"/>
        <v>6.0000048302411679E-2</v>
      </c>
    </row>
    <row r="42" spans="1:5">
      <c r="A42" s="44">
        <v>44197</v>
      </c>
      <c r="C42" s="44">
        <v>44561</v>
      </c>
      <c r="D42" s="45">
        <v>908526</v>
      </c>
      <c r="E42" s="46">
        <f t="shared" si="0"/>
        <v>3.4999880383183912E-2</v>
      </c>
    </row>
    <row r="43" spans="1:5">
      <c r="A43" s="44">
        <v>44562</v>
      </c>
      <c r="C43" s="44">
        <v>44926</v>
      </c>
      <c r="D43" s="45">
        <v>1000000</v>
      </c>
      <c r="E43" s="46">
        <f t="shared" ref="E43" si="1">+D43/D42-1</f>
        <v>0.10068396501586085</v>
      </c>
    </row>
    <row r="44" spans="1:5">
      <c r="A44" s="44">
        <v>44927</v>
      </c>
      <c r="C44" s="44">
        <v>45291</v>
      </c>
      <c r="D44" s="45">
        <v>1160000</v>
      </c>
      <c r="E44" s="46">
        <f t="shared" ref="E44" si="2">+D44/D43-1</f>
        <v>0.15999999999999992</v>
      </c>
    </row>
  </sheetData>
  <sheetProtection algorithmName="SHA-512" hashValue="wShF6DKWphhF5q/l24uDobPnbV9yjbOGOxZ8wcUoo/AaCz4a25yFBW78ayfMEc+nR2liCDrhELqxYbsYWreNMw==" saltValue="pK7eT2NNvoN3MCgHDDnbDA==" spinCount="100000" sheet="1" objects="1" scenarios="1"/>
  <mergeCells count="1">
    <mergeCell ref="A1:C1"/>
  </mergeCells>
  <phoneticPr fontId="5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30</vt:i4>
      </vt:variant>
    </vt:vector>
  </HeadingPairs>
  <TitlesOfParts>
    <vt:vector size="46" baseType="lpstr">
      <vt:lpstr>Propuestas recibidas</vt:lpstr>
      <vt:lpstr>Valor propuestas</vt:lpstr>
      <vt:lpstr>Revision económica</vt:lpstr>
      <vt:lpstr>OrdenValor </vt:lpstr>
      <vt:lpstr>PROPONENTE</vt:lpstr>
      <vt:lpstr>REQUISITOS HABILITANTES</vt:lpstr>
      <vt:lpstr>FORMULARIO No 2A PFM</vt:lpstr>
      <vt:lpstr>EXPERIENCIA</vt:lpstr>
      <vt:lpstr>Cap Financiera y Organizacional</vt:lpstr>
      <vt:lpstr>Puntajes</vt:lpstr>
      <vt:lpstr>CRC</vt:lpstr>
      <vt:lpstr>Puntaje Exp</vt:lpstr>
      <vt:lpstr>Puntaje CF</vt:lpstr>
      <vt:lpstr>Puntaje CT</vt:lpstr>
      <vt:lpstr>RESUMEN</vt:lpstr>
      <vt:lpstr>SMLM</vt:lpstr>
      <vt:lpstr>'Cap Financiera y Organizacional'!Área_de_impresión</vt:lpstr>
      <vt:lpstr>CRC!Área_de_impresión</vt:lpstr>
      <vt:lpstr>EXPERIENCIA!Área_de_impresión</vt:lpstr>
      <vt:lpstr>'FORMULARIO No 2A PFM'!Área_de_impresión</vt:lpstr>
      <vt:lpstr>'OrdenValor '!Área_de_impresión</vt:lpstr>
      <vt:lpstr>PROPONENTE!Área_de_impresión</vt:lpstr>
      <vt:lpstr>'Puntaje CF'!Área_de_impresión</vt:lpstr>
      <vt:lpstr>'Puntaje CT'!Área_de_impresión</vt:lpstr>
      <vt:lpstr>'Puntaje Exp'!Área_de_impresión</vt:lpstr>
      <vt:lpstr>Puntajes!Área_de_impresión</vt:lpstr>
      <vt:lpstr>'REQUISITOS HABILITANTES'!Área_de_impresión</vt:lpstr>
      <vt:lpstr>RESUMEN!Área_de_impresión</vt:lpstr>
      <vt:lpstr>'Revision económica'!Área_de_impresión</vt:lpstr>
      <vt:lpstr>SMLM!Área_de_impresión</vt:lpstr>
      <vt:lpstr>'Valor propuestas'!Área_de_impresión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PO</vt:lpstr>
      <vt:lpstr>CRC!Títulos_a_imprimir</vt:lpstr>
      <vt:lpstr>EXPERIENCIA!Títulos_a_imprimir</vt:lpstr>
      <vt:lpstr>'FORMULARIO No 2A PFM'!Títulos_a_imprimir</vt:lpstr>
      <vt:lpstr>PROPONENTE!Títulos_a_imprimir</vt:lpstr>
      <vt:lpstr>'Revision económica'!Títulos_a_imprimir</vt:lpstr>
    </vt:vector>
  </TitlesOfParts>
  <Company>INSTITUTO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ANTONIO POLANIA PUENTES</dc:creator>
  <cp:lastModifiedBy>Jaime Ivan González Solarte</cp:lastModifiedBy>
  <cp:lastPrinted>2022-10-06T20:26:54Z</cp:lastPrinted>
  <dcterms:created xsi:type="dcterms:W3CDTF">2003-08-04T15:33:07Z</dcterms:created>
  <dcterms:modified xsi:type="dcterms:W3CDTF">2023-09-10T13:56:44Z</dcterms:modified>
</cp:coreProperties>
</file>