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INFRAESTRUCTURA\SIM SAM-004-2023\"/>
    </mc:Choice>
  </mc:AlternateContent>
  <xr:revisionPtr revIDLastSave="0" documentId="8_{41DCCFB5-7761-4BEB-BCA3-8CF46B4C495E}" xr6:coauthVersionLast="47" xr6:coauthVersionMax="47" xr10:uidLastSave="{00000000-0000-0000-0000-000000000000}"/>
  <bookViews>
    <workbookView xWindow="-120" yWindow="-120" windowWidth="20730" windowHeight="11160" xr2:uid="{ABE2335F-9DBC-4F7F-A73D-D14FBAD82A42}"/>
  </bookViews>
  <sheets>
    <sheet name="VERIFICACIÓN DE OFERTAS " sheetId="1" r:id="rId1"/>
    <sheet name="PUNTAJES OBTENIDOS" sheetId="2" r:id="rId2"/>
  </sheets>
  <externalReferences>
    <externalReference r:id="rId3"/>
  </externalReferences>
  <definedNames>
    <definedName name="_xlnm._FilterDatabase" localSheetId="1" hidden="1">'PUNTAJES OBTENIDOS'!$H$15:$I$21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F20" i="2"/>
  <c r="F18" i="2"/>
  <c r="F17" i="2"/>
  <c r="F16" i="2"/>
  <c r="E16" i="2"/>
  <c r="C23" i="2" l="1"/>
  <c r="C24" i="2" s="1"/>
  <c r="C25" i="2" s="1"/>
  <c r="D17" i="2" l="1"/>
  <c r="D18" i="2"/>
  <c r="D19" i="2"/>
  <c r="D20" i="2"/>
  <c r="D21" i="2"/>
  <c r="D16" i="2"/>
  <c r="AV56" i="1" l="1"/>
  <c r="AV57" i="1"/>
  <c r="AV55" i="1"/>
  <c r="AU58" i="1"/>
  <c r="AT50" i="1"/>
  <c r="AU50" i="1" s="1"/>
  <c r="AT47" i="1"/>
  <c r="AU47" i="1" s="1"/>
  <c r="AT46" i="1"/>
  <c r="AU46" i="1" s="1"/>
  <c r="AT45" i="1"/>
  <c r="AU45" i="1" s="1"/>
  <c r="AT44" i="1"/>
  <c r="AU44" i="1" s="1"/>
  <c r="AT43" i="1"/>
  <c r="AU43" i="1" s="1"/>
  <c r="AT42" i="1"/>
  <c r="AU42" i="1" s="1"/>
  <c r="AT39" i="1"/>
  <c r="AU39" i="1" s="1"/>
  <c r="AT36" i="1"/>
  <c r="AU36" i="1" s="1"/>
  <c r="AT35" i="1"/>
  <c r="AU35" i="1" s="1"/>
  <c r="AT34" i="1"/>
  <c r="AU34" i="1" s="1"/>
  <c r="AU37" i="1" s="1"/>
  <c r="AT31" i="1"/>
  <c r="AU31" i="1" s="1"/>
  <c r="AT30" i="1"/>
  <c r="AU30" i="1" s="1"/>
  <c r="AT27" i="1"/>
  <c r="AU27" i="1" s="1"/>
  <c r="AT26" i="1"/>
  <c r="AU26" i="1" s="1"/>
  <c r="AT25" i="1"/>
  <c r="AU25" i="1" s="1"/>
  <c r="AT24" i="1"/>
  <c r="AU24" i="1" s="1"/>
  <c r="AT23" i="1"/>
  <c r="AU23" i="1" s="1"/>
  <c r="AT22" i="1"/>
  <c r="AU22" i="1" s="1"/>
  <c r="AT21" i="1"/>
  <c r="AU21" i="1" s="1"/>
  <c r="AT18" i="1"/>
  <c r="AU18" i="1" s="1"/>
  <c r="AT17" i="1"/>
  <c r="AU17" i="1" s="1"/>
  <c r="AT16" i="1"/>
  <c r="AU16" i="1" s="1"/>
  <c r="AT15" i="1"/>
  <c r="AU15" i="1" s="1"/>
  <c r="AT14" i="1"/>
  <c r="AU14" i="1" s="1"/>
  <c r="AT13" i="1"/>
  <c r="AU13" i="1" s="1"/>
  <c r="AT12" i="1"/>
  <c r="AU12" i="1" s="1"/>
  <c r="AT11" i="1"/>
  <c r="AU11" i="1" s="1"/>
  <c r="AO57" i="1"/>
  <c r="AO56" i="1"/>
  <c r="AO55" i="1"/>
  <c r="AN58" i="1"/>
  <c r="AM50" i="1"/>
  <c r="AN50" i="1" s="1"/>
  <c r="AM47" i="1"/>
  <c r="AN47" i="1" s="1"/>
  <c r="AM46" i="1"/>
  <c r="AN46" i="1" s="1"/>
  <c r="AM45" i="1"/>
  <c r="AN45" i="1" s="1"/>
  <c r="AM44" i="1"/>
  <c r="AN44" i="1" s="1"/>
  <c r="AM43" i="1"/>
  <c r="AN43" i="1" s="1"/>
  <c r="AM42" i="1"/>
  <c r="AN42" i="1" s="1"/>
  <c r="AM39" i="1"/>
  <c r="AN39" i="1" s="1"/>
  <c r="AM36" i="1"/>
  <c r="AN36" i="1" s="1"/>
  <c r="AM35" i="1"/>
  <c r="AN35" i="1" s="1"/>
  <c r="AM34" i="1"/>
  <c r="AN34" i="1" s="1"/>
  <c r="AM31" i="1"/>
  <c r="AN31" i="1" s="1"/>
  <c r="AM30" i="1"/>
  <c r="AN30" i="1" s="1"/>
  <c r="AM27" i="1"/>
  <c r="AN27" i="1" s="1"/>
  <c r="AM26" i="1"/>
  <c r="AN26" i="1" s="1"/>
  <c r="AM25" i="1"/>
  <c r="AN25" i="1" s="1"/>
  <c r="AM24" i="1"/>
  <c r="AN24" i="1" s="1"/>
  <c r="AM23" i="1"/>
  <c r="AN23" i="1" s="1"/>
  <c r="AM22" i="1"/>
  <c r="AN22" i="1" s="1"/>
  <c r="AM21" i="1"/>
  <c r="AN21" i="1" s="1"/>
  <c r="AM18" i="1"/>
  <c r="AN18" i="1" s="1"/>
  <c r="AM17" i="1"/>
  <c r="AN17" i="1" s="1"/>
  <c r="AM16" i="1"/>
  <c r="AN16" i="1" s="1"/>
  <c r="AM15" i="1"/>
  <c r="AN15" i="1" s="1"/>
  <c r="AM14" i="1"/>
  <c r="AN14" i="1" s="1"/>
  <c r="AM13" i="1"/>
  <c r="AN13" i="1" s="1"/>
  <c r="AM12" i="1"/>
  <c r="AN12" i="1" s="1"/>
  <c r="AM11" i="1"/>
  <c r="AN11" i="1" s="1"/>
  <c r="AH56" i="1"/>
  <c r="AH57" i="1"/>
  <c r="AH55" i="1"/>
  <c r="AG58" i="1"/>
  <c r="AF50" i="1"/>
  <c r="AG50" i="1" s="1"/>
  <c r="AF47" i="1"/>
  <c r="AG47" i="1" s="1"/>
  <c r="AF46" i="1"/>
  <c r="AG46" i="1" s="1"/>
  <c r="AF45" i="1"/>
  <c r="AG45" i="1" s="1"/>
  <c r="AF44" i="1"/>
  <c r="AG44" i="1" s="1"/>
  <c r="AF43" i="1"/>
  <c r="AG43" i="1" s="1"/>
  <c r="AF42" i="1"/>
  <c r="AG42" i="1" s="1"/>
  <c r="AF39" i="1"/>
  <c r="AG39" i="1" s="1"/>
  <c r="AF36" i="1"/>
  <c r="AG36" i="1" s="1"/>
  <c r="AF35" i="1"/>
  <c r="AG35" i="1" s="1"/>
  <c r="AF34" i="1"/>
  <c r="AG34" i="1" s="1"/>
  <c r="AF31" i="1"/>
  <c r="AG31" i="1" s="1"/>
  <c r="AF30" i="1"/>
  <c r="AG30" i="1" s="1"/>
  <c r="AF27" i="1"/>
  <c r="AG27" i="1" s="1"/>
  <c r="AF26" i="1"/>
  <c r="AG26" i="1" s="1"/>
  <c r="AF25" i="1"/>
  <c r="AG25" i="1" s="1"/>
  <c r="AF24" i="1"/>
  <c r="AG24" i="1" s="1"/>
  <c r="AF23" i="1"/>
  <c r="AG23" i="1" s="1"/>
  <c r="AF22" i="1"/>
  <c r="AG22" i="1" s="1"/>
  <c r="AF21" i="1"/>
  <c r="AG21" i="1" s="1"/>
  <c r="AF18" i="1"/>
  <c r="AG18" i="1" s="1"/>
  <c r="AF17" i="1"/>
  <c r="AG17" i="1" s="1"/>
  <c r="AF16" i="1"/>
  <c r="AG16" i="1" s="1"/>
  <c r="AF15" i="1"/>
  <c r="AG15" i="1" s="1"/>
  <c r="AF14" i="1"/>
  <c r="AG14" i="1" s="1"/>
  <c r="AF13" i="1"/>
  <c r="AG13" i="1" s="1"/>
  <c r="AF12" i="1"/>
  <c r="AG12" i="1" s="1"/>
  <c r="AF11" i="1"/>
  <c r="AG11" i="1" s="1"/>
  <c r="AA56" i="1"/>
  <c r="AA57" i="1"/>
  <c r="AA55" i="1"/>
  <c r="AU32" i="1" l="1"/>
  <c r="AU40" i="1"/>
  <c r="AU48" i="1"/>
  <c r="AU51" i="1"/>
  <c r="AU28" i="1"/>
  <c r="AU19" i="1"/>
  <c r="AN32" i="1"/>
  <c r="AN37" i="1"/>
  <c r="AN40" i="1"/>
  <c r="AN51" i="1"/>
  <c r="AN19" i="1"/>
  <c r="AN28" i="1"/>
  <c r="AN48" i="1"/>
  <c r="AG40" i="1"/>
  <c r="AG28" i="1"/>
  <c r="AG48" i="1"/>
  <c r="AG37" i="1"/>
  <c r="AG51" i="1"/>
  <c r="AG32" i="1"/>
  <c r="AG19" i="1"/>
  <c r="AU52" i="1" l="1"/>
  <c r="AN52" i="1"/>
  <c r="AG52" i="1"/>
  <c r="AU53" i="1" l="1"/>
  <c r="AN53" i="1"/>
  <c r="AG53" i="1"/>
  <c r="Z58" i="1" l="1"/>
  <c r="Y50" i="1"/>
  <c r="Z50" i="1" s="1"/>
  <c r="Y47" i="1"/>
  <c r="Z47" i="1" s="1"/>
  <c r="Y46" i="1"/>
  <c r="Z46" i="1" s="1"/>
  <c r="Y45" i="1"/>
  <c r="Z45" i="1" s="1"/>
  <c r="Y44" i="1"/>
  <c r="Z44" i="1" s="1"/>
  <c r="Y43" i="1"/>
  <c r="Z43" i="1" s="1"/>
  <c r="Y42" i="1"/>
  <c r="Z42" i="1" s="1"/>
  <c r="Y39" i="1"/>
  <c r="Z39" i="1" s="1"/>
  <c r="Y36" i="1"/>
  <c r="Z36" i="1" s="1"/>
  <c r="Y35" i="1"/>
  <c r="Z35" i="1" s="1"/>
  <c r="Y34" i="1"/>
  <c r="Z34" i="1" s="1"/>
  <c r="Y31" i="1"/>
  <c r="Z31" i="1" s="1"/>
  <c r="Y30" i="1"/>
  <c r="Z30" i="1" s="1"/>
  <c r="Y27" i="1"/>
  <c r="Z27" i="1" s="1"/>
  <c r="Y26" i="1"/>
  <c r="Z26" i="1" s="1"/>
  <c r="Y25" i="1"/>
  <c r="Z25" i="1" s="1"/>
  <c r="Y24" i="1"/>
  <c r="Z24" i="1" s="1"/>
  <c r="Z23" i="1"/>
  <c r="Y23" i="1"/>
  <c r="Y22" i="1"/>
  <c r="Z22" i="1" s="1"/>
  <c r="Y21" i="1"/>
  <c r="Z21" i="1" s="1"/>
  <c r="Z18" i="1"/>
  <c r="Y18" i="1"/>
  <c r="Y17" i="1"/>
  <c r="Z17" i="1" s="1"/>
  <c r="Y16" i="1"/>
  <c r="Z16" i="1" s="1"/>
  <c r="Y15" i="1"/>
  <c r="Z15" i="1" s="1"/>
  <c r="Y14" i="1"/>
  <c r="Z14" i="1" s="1"/>
  <c r="Y13" i="1"/>
  <c r="Z13" i="1" s="1"/>
  <c r="Y12" i="1"/>
  <c r="Z12" i="1" s="1"/>
  <c r="Y11" i="1"/>
  <c r="Z11" i="1" s="1"/>
  <c r="Z40" i="1" l="1"/>
  <c r="Z51" i="1"/>
  <c r="Z37" i="1"/>
  <c r="Z19" i="1"/>
  <c r="Z32" i="1"/>
  <c r="Z28" i="1"/>
  <c r="Z48" i="1"/>
  <c r="Z52" i="1" l="1"/>
  <c r="Z53" i="1" l="1"/>
  <c r="U21" i="1" l="1"/>
  <c r="T56" i="1"/>
  <c r="T57" i="1"/>
  <c r="T55" i="1"/>
  <c r="S58" i="1"/>
  <c r="R50" i="1"/>
  <c r="S50" i="1" s="1"/>
  <c r="R47" i="1"/>
  <c r="S47" i="1" s="1"/>
  <c r="R46" i="1"/>
  <c r="S46" i="1" s="1"/>
  <c r="R45" i="1"/>
  <c r="S45" i="1" s="1"/>
  <c r="R44" i="1"/>
  <c r="S44" i="1" s="1"/>
  <c r="R43" i="1"/>
  <c r="S43" i="1" s="1"/>
  <c r="R42" i="1"/>
  <c r="S42" i="1" s="1"/>
  <c r="R39" i="1"/>
  <c r="S39" i="1" s="1"/>
  <c r="R36" i="1"/>
  <c r="S36" i="1" s="1"/>
  <c r="R35" i="1"/>
  <c r="S35" i="1" s="1"/>
  <c r="R34" i="1"/>
  <c r="S34" i="1" s="1"/>
  <c r="R31" i="1"/>
  <c r="S31" i="1" s="1"/>
  <c r="R30" i="1"/>
  <c r="S30" i="1" s="1"/>
  <c r="R27" i="1"/>
  <c r="S27" i="1" s="1"/>
  <c r="R26" i="1"/>
  <c r="S26" i="1" s="1"/>
  <c r="R25" i="1"/>
  <c r="S25" i="1" s="1"/>
  <c r="R24" i="1"/>
  <c r="S24" i="1" s="1"/>
  <c r="R23" i="1"/>
  <c r="S23" i="1" s="1"/>
  <c r="R22" i="1"/>
  <c r="S22" i="1" s="1"/>
  <c r="R21" i="1"/>
  <c r="S21" i="1" s="1"/>
  <c r="R18" i="1"/>
  <c r="S18" i="1" s="1"/>
  <c r="R17" i="1"/>
  <c r="S17" i="1" s="1"/>
  <c r="R16" i="1"/>
  <c r="S16" i="1" s="1"/>
  <c r="R15" i="1"/>
  <c r="S15" i="1" s="1"/>
  <c r="R14" i="1"/>
  <c r="S14" i="1" s="1"/>
  <c r="R13" i="1"/>
  <c r="S13" i="1" s="1"/>
  <c r="R12" i="1"/>
  <c r="S12" i="1" s="1"/>
  <c r="R11" i="1"/>
  <c r="S11" i="1" s="1"/>
  <c r="S32" i="1" l="1"/>
  <c r="S51" i="1"/>
  <c r="S19" i="1"/>
  <c r="S28" i="1"/>
  <c r="S40" i="1"/>
  <c r="S48" i="1"/>
  <c r="S37" i="1"/>
  <c r="M56" i="1"/>
  <c r="M57" i="1"/>
  <c r="M55" i="1"/>
  <c r="S52" i="1" l="1"/>
  <c r="L58" i="1"/>
  <c r="K50" i="1"/>
  <c r="L50" i="1" s="1"/>
  <c r="K47" i="1"/>
  <c r="L47" i="1" s="1"/>
  <c r="K46" i="1"/>
  <c r="L46" i="1" s="1"/>
  <c r="K45" i="1"/>
  <c r="L45" i="1" s="1"/>
  <c r="K44" i="1"/>
  <c r="L44" i="1" s="1"/>
  <c r="K43" i="1"/>
  <c r="L43" i="1" s="1"/>
  <c r="K42" i="1"/>
  <c r="L42" i="1" s="1"/>
  <c r="K39" i="1"/>
  <c r="L39" i="1" s="1"/>
  <c r="K36" i="1"/>
  <c r="L36" i="1" s="1"/>
  <c r="K35" i="1"/>
  <c r="L35" i="1" s="1"/>
  <c r="K34" i="1"/>
  <c r="L34" i="1" s="1"/>
  <c r="K31" i="1"/>
  <c r="L31" i="1" s="1"/>
  <c r="K30" i="1"/>
  <c r="L30" i="1" s="1"/>
  <c r="K27" i="1"/>
  <c r="L27" i="1" s="1"/>
  <c r="K26" i="1"/>
  <c r="L26" i="1" s="1"/>
  <c r="K25" i="1"/>
  <c r="L25" i="1" s="1"/>
  <c r="K24" i="1"/>
  <c r="L24" i="1" s="1"/>
  <c r="K23" i="1"/>
  <c r="L23" i="1" s="1"/>
  <c r="K22" i="1"/>
  <c r="L22" i="1" s="1"/>
  <c r="K21" i="1"/>
  <c r="L21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L51" i="1" l="1"/>
  <c r="S53" i="1"/>
  <c r="L32" i="1"/>
  <c r="L28" i="1"/>
  <c r="L40" i="1"/>
  <c r="L19" i="1"/>
  <c r="L48" i="1"/>
  <c r="L37" i="1"/>
  <c r="L52" i="1" l="1"/>
  <c r="L53" i="1" l="1"/>
  <c r="G50" i="1" l="1"/>
  <c r="F50" i="1"/>
  <c r="F47" i="1"/>
  <c r="G47" i="1" s="1"/>
  <c r="F46" i="1"/>
  <c r="F45" i="1"/>
  <c r="F44" i="1"/>
  <c r="G44" i="1" s="1"/>
  <c r="F43" i="1"/>
  <c r="F42" i="1"/>
  <c r="G42" i="1" s="1"/>
  <c r="F39" i="1"/>
  <c r="G39" i="1" s="1"/>
  <c r="F36" i="1"/>
  <c r="G36" i="1" s="1"/>
  <c r="F35" i="1"/>
  <c r="G35" i="1" s="1"/>
  <c r="F34" i="1"/>
  <c r="G34" i="1" s="1"/>
  <c r="F31" i="1"/>
  <c r="G31" i="1" s="1"/>
  <c r="F30" i="1"/>
  <c r="G30" i="1" s="1"/>
  <c r="F27" i="1"/>
  <c r="F26" i="1"/>
  <c r="G26" i="1" s="1"/>
  <c r="F25" i="1"/>
  <c r="G25" i="1" s="1"/>
  <c r="F24" i="1"/>
  <c r="G24" i="1" s="1"/>
  <c r="F23" i="1"/>
  <c r="F22" i="1"/>
  <c r="G22" i="1" s="1"/>
  <c r="F21" i="1"/>
  <c r="F18" i="1"/>
  <c r="G18" i="1" s="1"/>
  <c r="F17" i="1"/>
  <c r="F16" i="1"/>
  <c r="G16" i="1" s="1"/>
  <c r="F15" i="1"/>
  <c r="G15" i="1" s="1"/>
  <c r="F14" i="1"/>
  <c r="G14" i="1" s="1"/>
  <c r="F13" i="1"/>
  <c r="G13" i="1" s="1"/>
  <c r="F12" i="1"/>
  <c r="F11" i="1"/>
  <c r="G11" i="1" s="1"/>
  <c r="G58" i="1"/>
  <c r="G46" i="1"/>
  <c r="G45" i="1"/>
  <c r="G43" i="1"/>
  <c r="G27" i="1"/>
  <c r="G23" i="1"/>
  <c r="G21" i="1"/>
  <c r="G17" i="1"/>
  <c r="G12" i="1"/>
  <c r="AV26" i="1" l="1"/>
  <c r="AH26" i="1"/>
  <c r="AO26" i="1"/>
  <c r="AA26" i="1"/>
  <c r="T26" i="1"/>
  <c r="M26" i="1"/>
  <c r="AH42" i="1"/>
  <c r="AO42" i="1"/>
  <c r="AV42" i="1"/>
  <c r="AA42" i="1"/>
  <c r="T42" i="1"/>
  <c r="M42" i="1"/>
  <c r="AO30" i="1"/>
  <c r="AV30" i="1"/>
  <c r="AH30" i="1"/>
  <c r="AA30" i="1"/>
  <c r="T30" i="1"/>
  <c r="M30" i="1"/>
  <c r="AH24" i="1"/>
  <c r="AV24" i="1"/>
  <c r="AO24" i="1"/>
  <c r="AA24" i="1"/>
  <c r="T24" i="1"/>
  <c r="M24" i="1"/>
  <c r="G40" i="1"/>
  <c r="AO39" i="1"/>
  <c r="AV39" i="1"/>
  <c r="AH39" i="1"/>
  <c r="AA39" i="1"/>
  <c r="T39" i="1"/>
  <c r="M39" i="1"/>
  <c r="AV27" i="1"/>
  <c r="AH27" i="1"/>
  <c r="AO27" i="1"/>
  <c r="AA27" i="1"/>
  <c r="T27" i="1"/>
  <c r="M27" i="1"/>
  <c r="AH14" i="1"/>
  <c r="AV14" i="1"/>
  <c r="AO14" i="1"/>
  <c r="AA14" i="1"/>
  <c r="T14" i="1"/>
  <c r="M14" i="1"/>
  <c r="AH36" i="1"/>
  <c r="AO36" i="1"/>
  <c r="AV36" i="1"/>
  <c r="AA36" i="1"/>
  <c r="T36" i="1"/>
  <c r="M36" i="1"/>
  <c r="AV11" i="1"/>
  <c r="AO11" i="1"/>
  <c r="AH11" i="1"/>
  <c r="AA11" i="1"/>
  <c r="T11" i="1"/>
  <c r="M11" i="1"/>
  <c r="AV21" i="1"/>
  <c r="AO21" i="1"/>
  <c r="AH21" i="1"/>
  <c r="AA21" i="1"/>
  <c r="T21" i="1"/>
  <c r="M21" i="1"/>
  <c r="AO43" i="1"/>
  <c r="AV43" i="1"/>
  <c r="AH43" i="1"/>
  <c r="AA43" i="1"/>
  <c r="T43" i="1"/>
  <c r="M43" i="1"/>
  <c r="AV58" i="1"/>
  <c r="AO58" i="1"/>
  <c r="AH58" i="1"/>
  <c r="AA58" i="1"/>
  <c r="T58" i="1"/>
  <c r="M58" i="1"/>
  <c r="AO18" i="1"/>
  <c r="AH18" i="1"/>
  <c r="AV18" i="1"/>
  <c r="AA18" i="1"/>
  <c r="T18" i="1"/>
  <c r="M18" i="1"/>
  <c r="AH44" i="1"/>
  <c r="AV44" i="1"/>
  <c r="AO44" i="1"/>
  <c r="AA44" i="1"/>
  <c r="T44" i="1"/>
  <c r="M44" i="1"/>
  <c r="AO23" i="1"/>
  <c r="AV23" i="1"/>
  <c r="AH23" i="1"/>
  <c r="AA23" i="1"/>
  <c r="T23" i="1"/>
  <c r="M23" i="1"/>
  <c r="AO45" i="1"/>
  <c r="AH45" i="1"/>
  <c r="AV45" i="1"/>
  <c r="AA45" i="1"/>
  <c r="T45" i="1"/>
  <c r="M45" i="1"/>
  <c r="AO15" i="1"/>
  <c r="AV15" i="1"/>
  <c r="AH15" i="1"/>
  <c r="AA15" i="1"/>
  <c r="T15" i="1"/>
  <c r="M15" i="1"/>
  <c r="AH25" i="1"/>
  <c r="AV25" i="1"/>
  <c r="AO25" i="1"/>
  <c r="AA25" i="1"/>
  <c r="T25" i="1"/>
  <c r="M25" i="1"/>
  <c r="AO31" i="1"/>
  <c r="AH31" i="1"/>
  <c r="AV31" i="1"/>
  <c r="AA31" i="1"/>
  <c r="T31" i="1"/>
  <c r="M31" i="1"/>
  <c r="AO50" i="1"/>
  <c r="AH50" i="1"/>
  <c r="AV50" i="1"/>
  <c r="AA50" i="1"/>
  <c r="T50" i="1"/>
  <c r="M50" i="1"/>
  <c r="AO12" i="1"/>
  <c r="AV12" i="1"/>
  <c r="AH12" i="1"/>
  <c r="AA12" i="1"/>
  <c r="T12" i="1"/>
  <c r="M12" i="1"/>
  <c r="AV46" i="1"/>
  <c r="AO46" i="1"/>
  <c r="AH46" i="1"/>
  <c r="AA46" i="1"/>
  <c r="T46" i="1"/>
  <c r="M46" i="1"/>
  <c r="AV16" i="1"/>
  <c r="AH16" i="1"/>
  <c r="AO16" i="1"/>
  <c r="AA16" i="1"/>
  <c r="T16" i="1"/>
  <c r="M16" i="1"/>
  <c r="AH22" i="1"/>
  <c r="AV22" i="1"/>
  <c r="AO22" i="1"/>
  <c r="AA22" i="1"/>
  <c r="T22" i="1"/>
  <c r="M22" i="1"/>
  <c r="AO34" i="1"/>
  <c r="AV34" i="1"/>
  <c r="AH34" i="1"/>
  <c r="AA34" i="1"/>
  <c r="T34" i="1"/>
  <c r="M34" i="1"/>
  <c r="AV17" i="1"/>
  <c r="AO17" i="1"/>
  <c r="AH17" i="1"/>
  <c r="AA17" i="1"/>
  <c r="T17" i="1"/>
  <c r="M17" i="1"/>
  <c r="G51" i="1"/>
  <c r="AV13" i="1"/>
  <c r="AH13" i="1"/>
  <c r="AO13" i="1"/>
  <c r="AA13" i="1"/>
  <c r="T13" i="1"/>
  <c r="M13" i="1"/>
  <c r="AO35" i="1"/>
  <c r="AV35" i="1"/>
  <c r="AH35" i="1"/>
  <c r="AA35" i="1"/>
  <c r="T35" i="1"/>
  <c r="M35" i="1"/>
  <c r="AV47" i="1"/>
  <c r="AH47" i="1"/>
  <c r="AO47" i="1"/>
  <c r="AA47" i="1"/>
  <c r="T47" i="1"/>
  <c r="M47" i="1"/>
  <c r="G48" i="1"/>
  <c r="G37" i="1"/>
  <c r="G32" i="1"/>
  <c r="G28" i="1"/>
  <c r="G19" i="1"/>
  <c r="AO28" i="1" l="1"/>
  <c r="AV28" i="1"/>
  <c r="AH28" i="1"/>
  <c r="AA28" i="1"/>
  <c r="T28" i="1"/>
  <c r="M28" i="1"/>
  <c r="AO32" i="1"/>
  <c r="AV32" i="1"/>
  <c r="AH32" i="1"/>
  <c r="AA32" i="1"/>
  <c r="T32" i="1"/>
  <c r="M32" i="1"/>
  <c r="AO51" i="1"/>
  <c r="AH51" i="1"/>
  <c r="AV51" i="1"/>
  <c r="AA51" i="1"/>
  <c r="T51" i="1"/>
  <c r="M51" i="1"/>
  <c r="G52" i="1"/>
  <c r="AV37" i="1"/>
  <c r="AO37" i="1"/>
  <c r="AH37" i="1"/>
  <c r="AA37" i="1"/>
  <c r="T37" i="1"/>
  <c r="M37" i="1"/>
  <c r="AV19" i="1"/>
  <c r="AO19" i="1"/>
  <c r="AH19" i="1"/>
  <c r="AA19" i="1"/>
  <c r="T19" i="1"/>
  <c r="M19" i="1"/>
  <c r="AO48" i="1"/>
  <c r="AH48" i="1"/>
  <c r="AV48" i="1"/>
  <c r="AA48" i="1"/>
  <c r="T48" i="1"/>
  <c r="M48" i="1"/>
  <c r="AO40" i="1"/>
  <c r="AH40" i="1"/>
  <c r="AV40" i="1"/>
  <c r="AA40" i="1"/>
  <c r="T40" i="1"/>
  <c r="M40" i="1"/>
  <c r="G53" i="1"/>
  <c r="AH52" i="1" l="1"/>
  <c r="AO52" i="1"/>
  <c r="AV52" i="1"/>
  <c r="AA52" i="1"/>
  <c r="T52" i="1"/>
  <c r="M52" i="1"/>
  <c r="AV53" i="1"/>
  <c r="AH53" i="1"/>
  <c r="AO53" i="1"/>
  <c r="AA53" i="1"/>
  <c r="T53" i="1"/>
  <c r="M53" i="1"/>
</calcChain>
</file>

<file path=xl/sharedStrings.xml><?xml version="1.0" encoding="utf-8"?>
<sst xmlns="http://schemas.openxmlformats.org/spreadsheetml/2006/main" count="649" uniqueCount="111">
  <si>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</si>
  <si>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</si>
  <si>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</si>
  <si>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</si>
  <si>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</si>
  <si>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</si>
  <si>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</si>
  <si>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</si>
  <si>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</si>
  <si>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</si>
  <si>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</si>
  <si>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1.</t>
  </si>
  <si>
    <t>CARPINTERIA VIDRIO TEMPLADO</t>
  </si>
  <si>
    <t>PUERTA DE VIDRIO TEMPLADO DE 10 MM, ACCESORIOS EN ACERO INOXIDABLE ,TUBO PISO A PLACA , CON MANIJA , CHAPA CENTRADA. CON PAPEL ESMERILADO PARA ZONA DE ACCESO RAMPA DISCAPACITADOS, DOBLE HOJA (1X2) M2+(0,51*2) M2 (INCLUYE INSTALACION)</t>
  </si>
  <si>
    <t>UND</t>
  </si>
  <si>
    <t>PUERTA DE VIDRIO TEMPLADO DE 10 MM, ACCESORIOS EN ACERO INOXIDABLE ,TUBO PISO A PLACA , CON MANIJA , CHAPA CENTRADA. CON PAPEL ESMERILADO PARA ZONA DE CABINA DE SONIDO, HOJA (0,8X3) M2 (INCLUYE INSTALACION)</t>
  </si>
  <si>
    <t>PUERTA DE VIDRIO TEMPLADO DE 10 MM, ACCESORIOS EN ACERO INOXIDABLE ,TUBO PISO A PLACA , CON MANIJA , CHAPA CENTRADA. CON PAPEL ESMERILADO PARA  ZONA DE BARRAS, HOJA (1,73X3) M2 (INCLUYE INSTALACION)</t>
  </si>
  <si>
    <t>PUERTA DE VIDRIO TEMPLADO DE 10 MM, ACCESORIOS EN ACERO INOXIDABLE ,TUBO PISO A PLACA , CON MANIJA , CHAPA CENTRADA. CON PAPEL ESMERILADO PARA  ZONA DISCAPACITADOS (MURO EN VIDRIO), HOJA (1,0X3) M2 (INCLUYE INSTALACION)</t>
  </si>
  <si>
    <t>PUERTA DE VIDRIO TEMPLADO DE 10 MM, ACCESORIOS EN ACERO INOXIDABLE ,TUBO PISO A PLACA , CON MANIJA , CHAPA CENTRADA. CON PAPEL ESMERILADO PARA ZONA ZONA PERIODISTAS, HOJA (1,25X3) M2 (INCLUYE INSTALACION)</t>
  </si>
  <si>
    <t>PUERTA DE VIDRIO TEMPLADO DE 10 MM, ACCESORIOS EN ACERO INOXIDABLE ,TUBO PISO A PLACA , CON MANIJA , CHAPA CENTRADA. CON PAPEL ESMERILADO PARA ZONA ACCESO RECINTO LATERAL DERECHO DOBLE HOJA, HOJA (0,74X3) M2+ (0,74X3) M2 (INCLUYE INSTALACION)</t>
  </si>
  <si>
    <t>PUERTA DE VIDRIO TEMPLADO DE 10 MM, ACCESORIOS EN ACERO INOXIDABLE ,TUBO PISO A PLACA , CON MANIJA , CHAPA CENTRADA. CON PAPEL ESMERILADO PARA ZONA ACCESO RECINTO LATERAL IZQUIERDO DOBLE HOJA, HOJA (0,645X3) M2+ (0,645X3) M2 (INCLUYE INSTALACION)</t>
  </si>
  <si>
    <t>PUERTA DE VIDRIO TEMPLADO DE 10 MM, ACCESORIOS EN ACERO INOXIDABLE ,TUBO PISO A PLACA , CON MANIJA , CHAPA CENTRADA. CON PAPEL ESMERILADO PARA ZONA ACCESO SALA COMISION 3, HOJA (0,98X3) M2 (INCLUYE INSTALACION)</t>
  </si>
  <si>
    <t>2.</t>
  </si>
  <si>
    <t>CARPINTERIA EN MADERA</t>
  </si>
  <si>
    <t>PUERTA ENTAMBORADA EN MADERA CEDRO ( ANCHO 79 CM X2,94 MTS DE ALTA), MDF RH DE 5,5 MM, INCLUYE 04 BISAGRAS DE 4 ", CHAPA POMO . INCLUYE MARCO EN MADERA TIPO CEDRO . TODO PINTADO EN POLIURETANO TIPO CHAPILLA Y POLICHADO. PARA SALA DE COMISION 1</t>
  </si>
  <si>
    <t>PUERTA ENTAMBORADA EN MADERA CEDRO ( ANCHO 90 CM X2,98 MTS DE ALTA), MDF RH DE 5,5 MM, INCLUYE 04 BISAGRAS DE 4 ", CHAPA POMO . INCLUYE MARCO EN MADERA TIPO CEDRO . TODO PINTADO EN POLIURETANO TIPO CHAPILLA Y POLICHADO. PARA ALMACEN SALA DE COMICION 1</t>
  </si>
  <si>
    <t>PUERTA ENTAMBORADA EN MADERA CEDRO ( ANCHO 93 CM X3,00 MTS DE ALTA), MDF RH DE 5,5 MM, INCLUYE 04 BISAGRAS DE 4 ", CHAPA POMO . INCLUYE MARCO EN MADERA TIPO CEDRO . TODO PINTADO EN POLIURETANO TIPO CHAPILLA Y POLICHADO. PARA SALA DE COMISION 1</t>
  </si>
  <si>
    <t>PUERTA ENTAMBORADA EN MADERA CEDRO ( ANCHO 88 CM X2,04 MTS DE ALTA), MDF RH DE 5,5 MM, INCLUYE 04 BISAGRAS DE 4 ", CHAPA POMO . INCLUYE MARCO EN MADERA TIPO CEDRO . TODO PINTADO EN POLIURETANO TIPO CHAPILLA Y POLICHADO. PARA CUARTO ELECTRICO</t>
  </si>
  <si>
    <t>PUERTA ENTAMBORADA EN MADERA CEDRO ( DOBLE HOJA, CADA HOJA DE  ANCHO 66 CM X3,00 MTS DE ALTA), MDF RH DE 5,5 MM, INCLUYE 04 BISAGRAS DE 4 ", CHAPA POMO . INCLUYE MARCO EN MADERA TIPO CEDRO . TODO PINTADO EN POLIURETANO TIPO CHAPILLA Y POLICHADO. PARA SALA DE COMISION 2-3</t>
  </si>
  <si>
    <t>MUEBLE EN MADERA RH BAJO PARA CAFETERIA TIPO L DE (1,65+1,40 M) DE 0,90 M DE ALTURA , COLOR A CONVENIR . INCLUYE MANIJAS Y GAVETAS , Y LAVAPLATOS EN ACERO MAS GRIFERIA</t>
  </si>
  <si>
    <t>MUEBLE BAJO PARA PUNTO DE DESINFECCION DE 0,94X0,74 M. DOS ABRAS. COLOR A CONVENIR</t>
  </si>
  <si>
    <t>3.</t>
  </si>
  <si>
    <t xml:space="preserve"> ALUMINIO</t>
  </si>
  <si>
    <t>CUARTO ASEO: PUERTA EN ALUMINIO DE 1 1/2X 1 1/2 PISAVIDRIO CURVO, RIEL, MANIJA , VIDRIO EN PAPEL BLANCO VINILO CORREDIZA DE 1,41 MX0,75 M</t>
  </si>
  <si>
    <t>DIVISIÓN EN ALUMINIO DE 1 1/2X1 1/2, TEE DIVISORA , PISAVIDRIO CURVO, CON EMPAQUE 0,17. LARGO 5,29 MX 3M DE ALTURA</t>
  </si>
  <si>
    <t xml:space="preserve">4. </t>
  </si>
  <si>
    <t>MARMOL Y GRANITOS</t>
  </si>
  <si>
    <t>MESON EN GRANITO DE 3,05X0,60 INCLUYE SALPICADERO PERIMETRAL INCLUYE INSTALACION</t>
  </si>
  <si>
    <t>SOCALO EN GRANITO DE 3,05X0,60 INCLUYE SALPICADERO PERIMETRAL INCLUYE INSTALACION</t>
  </si>
  <si>
    <t xml:space="preserve">PULIDA DE ESCALERAS </t>
  </si>
  <si>
    <t>GBL</t>
  </si>
  <si>
    <t>5.</t>
  </si>
  <si>
    <t>BAÑOS</t>
  </si>
  <si>
    <t>SUMINISTRO E INSTALACION DE SECADOR ELECTRICO PARA MANOS TIPO MANOS LIBRES CON CARCAZA METALICA EN ACERO INOXIDABLE(INCLUYE PUNTO ELECTRICO) CALIDAD 1a. MOTOR SIN ESCOBILLASSENSOR AJUSTABLE Y APAGADO AUTOMATICO DESPUES DE DOS MINUTOS DE USO CONTINUOS.</t>
  </si>
  <si>
    <t>6.</t>
  </si>
  <si>
    <t>ACABADOS</t>
  </si>
  <si>
    <t>SUMINISTRO E INSTALACION DE ENCHAPES CON PEGACOR O SIMILAR PARA LAVATRAPEROS EN BALDOSA CERAMICA TIPO MACEDONIA O SIMILAR (COLOR BLANCO) DE 0,25X0,43, INCLUYE PICADA Y ALISTADO DE MUROS</t>
  </si>
  <si>
    <t>M2</t>
  </si>
  <si>
    <t>DESMONTE, DEMOLICIONES Y RETIRO DE ENCHAPE EN CERAMICA EXISTENTE EN MUROS INCLUYE ADEMAS EL RETIRO DEL MATERIAL DE PEGA, PUES EL AREA NO SE VOLVERA A PAÑETAR.</t>
  </si>
  <si>
    <t>SUMINISTRO E INSTALACION DE ENCHAPE CON PEGACOR O SIMILAR PARA MURO INCLUYE PICADA Y ALISTADO DE MUROS</t>
  </si>
  <si>
    <t xml:space="preserve">SUMINISTRO Y APLICACIÓN DE IMPERMEABILIZANTE PARA  MURO LATERAL EXTERIOR </t>
  </si>
  <si>
    <t xml:space="preserve">RESANE Y PINTURA </t>
  </si>
  <si>
    <t>SUMINISTRO E INSTALACION DE PAPEL ESMERILADO 1,10m*0,40m (personalizado)</t>
  </si>
  <si>
    <t>7.</t>
  </si>
  <si>
    <t>COMPONENTES</t>
  </si>
  <si>
    <t>COMPONENTE SST</t>
  </si>
  <si>
    <t>SUBTOTAL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</si>
  <si>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</si>
  <si>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</si>
  <si>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</si>
  <si>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</si>
  <si>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</si>
  <si>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</si>
  <si>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</si>
  <si>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</si>
  <si>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</si>
  <si>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</si>
  <si>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</si>
  <si>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</si>
  <si>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</si>
  <si>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</si>
  <si>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P OFERTADO VS P OFICIAL</t>
  </si>
  <si>
    <t xml:space="preserve">VL. UNITARIO DE LA OFERTA </t>
  </si>
  <si>
    <t>OBJETO :ADECUACIÓN Y/O MEJORAMIENTO Y/O MANTENIMIENTO DE LA SEDE DEL CONCEJO MUNICIPAL DE SAN JOSÉ DE CÚCUTA, DEPARTAMENTO NORTE DE SANTANDER FASE II</t>
  </si>
  <si>
    <t>OBSERVACIONES DE LA OFERTAS PRESENTADAS</t>
  </si>
  <si>
    <t>Se evaluaron las unidades, cantidades, descripción y precios de cada uno de los ítems, así como las respectivas correciones aritméticas, encontrandose VALIDA la oferta</t>
  </si>
  <si>
    <t>ASESORIAS Y CONSULTORIAS CONTRACTUALES C&amp;A S.A.S</t>
  </si>
  <si>
    <t>CONSTRUCCIONES Y DISEÑOS DEL NORTE S.A.S</t>
  </si>
  <si>
    <t>B&amp;A CONSTRUCCIONES SAS</t>
  </si>
  <si>
    <t>INVERDICO- INVERSIONES DISEÑOS Y CONSTRUCCIONES S.A.S.</t>
  </si>
  <si>
    <t xml:space="preserve">GALAGRO INGENIERÍA S.A.S </t>
  </si>
  <si>
    <t>VIASCA SAS</t>
  </si>
  <si>
    <t>EVALUACIÓN OFERTAS ECONÓMICAS</t>
  </si>
  <si>
    <t>PRIMEROS DOS DECIMALES</t>
  </si>
  <si>
    <t>0.00 A 0.24</t>
  </si>
  <si>
    <t>Mediana con valor Absoluto</t>
  </si>
  <si>
    <t>0.25 A 0.49</t>
  </si>
  <si>
    <t>Media geométrica</t>
  </si>
  <si>
    <t>O.50 A 0.74</t>
  </si>
  <si>
    <t>Media aritmética baja</t>
  </si>
  <si>
    <t>0.75 A 0.99</t>
  </si>
  <si>
    <t>Menor valor</t>
  </si>
  <si>
    <t>PUNTAJE MÁXIMO</t>
  </si>
  <si>
    <t>PROPUESTAS VALIDAS</t>
  </si>
  <si>
    <t xml:space="preserve">OBSERVACIONES: Los proponentes habilitados presentan sus oferta en el formato correspondiente formulario No 1, discriminando en % el respectivo A.I.U. sin sobrepasar la sumatoria establecida por la Entidad. </t>
  </si>
  <si>
    <t>PROCESO SIM-SAM-004-2023</t>
  </si>
  <si>
    <t>TRM DEL DÍA 7 SEPTIEMBRE DE 2023</t>
  </si>
  <si>
    <t>$4.093.04</t>
  </si>
  <si>
    <t>0.04</t>
  </si>
  <si>
    <t>#</t>
  </si>
  <si>
    <t>PROPONENTES HABILITADOS</t>
  </si>
  <si>
    <t>OFERTAS HABILITADAS ORDEN DESCENDENTE</t>
  </si>
  <si>
    <t>VALOR CON CORRECCIÓN ARITMÉTICA</t>
  </si>
  <si>
    <t>CONSTRUCCIONES Y DISEÑOS DEL NORTE S.A.S.</t>
  </si>
  <si>
    <t xml:space="preserve">PRESUPUESTO OFICIAL </t>
  </si>
  <si>
    <t xml:space="preserve">MÍNIMO ACEPTABLE </t>
  </si>
  <si>
    <t xml:space="preserve">MEDIANA </t>
  </si>
  <si>
    <t>PUNTAJE OBTENIDO</t>
  </si>
  <si>
    <t xml:space="preserve">PUNTAJE DE OFERTA ECONÓMICA </t>
  </si>
  <si>
    <t xml:space="preserve">ORDEN </t>
  </si>
  <si>
    <t>PROPONENTES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</si>
</sst>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  <numFmt numFmtId="166" formatCode="&quot;$&quot;\ #,##0"/>
    <numFmt numFmtId="167" formatCode="\$\ #,##0"/>
    <numFmt numFmtId="168" formatCode="\$\ #,##0;[Red]\$\ #,##0"/>
    <numFmt numFmtId="169" formatCode="&quot;$&quot;#,##0.00"/>
    <numFmt numFmtId="170" formatCode="&quot;$&quot;#,##0.00;[Red]\-&quot;$&quot;#,##0.00"/>
    <numFmt numFmtId="171" formatCode="&quot;$&quot;#,##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 Narrow"/>
      <family val="2"/>
    </font>
    <font>
      <b/>
      <sz val="6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6"/>
      <name val="Arial MT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11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</cellStyleXfs>
  <cellXfs count="203">
    <xf numFmtId="0" fontId="0" fillId="0" borderId="0" xfId="0"/>
    <xf numFmtId="0" fontId="6" fillId="2" borderId="1" xfId="4" applyFont="1" applyFill="1" applyBorder="1" applyAlignment="1">
      <alignment horizontal="center" vertical="center" wrapText="1"/>
    </xf>
    <xf numFmtId="0" fontId="2" fillId="6" borderId="3" xfId="4" applyFont="1" applyFill="1" applyBorder="1" applyAlignment="1">
      <alignment horizontal="center" vertical="center"/>
    </xf>
    <xf numFmtId="0" fontId="2" fillId="6" borderId="3" xfId="4" applyFont="1" applyFill="1" applyBorder="1" applyAlignment="1">
      <alignment vertical="center"/>
    </xf>
    <xf numFmtId="164" fontId="2" fillId="6" borderId="3" xfId="1" applyNumberFormat="1" applyFont="1" applyFill="1" applyBorder="1" applyAlignment="1">
      <alignment vertical="center"/>
    </xf>
    <xf numFmtId="0" fontId="3" fillId="0" borderId="1" xfId="5" applyFont="1" applyBorder="1" applyAlignment="1">
      <alignment horizontal="left" vertical="center" wrapText="1"/>
    </xf>
    <xf numFmtId="0" fontId="3" fillId="0" borderId="1" xfId="5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7" borderId="5" xfId="4" applyFont="1" applyFill="1" applyBorder="1" applyAlignment="1">
      <alignment vertical="center"/>
    </xf>
    <xf numFmtId="164" fontId="3" fillId="7" borderId="5" xfId="1" applyNumberFormat="1" applyFont="1" applyFill="1" applyBorder="1" applyAlignment="1">
      <alignment vertical="center"/>
    </xf>
    <xf numFmtId="44" fontId="7" fillId="7" borderId="5" xfId="1" applyFont="1" applyFill="1" applyBorder="1" applyAlignment="1">
      <alignment vertical="center"/>
    </xf>
    <xf numFmtId="0" fontId="2" fillId="6" borderId="3" xfId="4" applyFont="1" applyFill="1" applyBorder="1" applyAlignment="1">
      <alignment horizontal="left" vertical="center"/>
    </xf>
    <xf numFmtId="164" fontId="2" fillId="6" borderId="3" xfId="1" applyNumberFormat="1" applyFont="1" applyFill="1" applyBorder="1" applyAlignment="1">
      <alignment horizontal="left" vertical="center"/>
    </xf>
    <xf numFmtId="44" fontId="2" fillId="6" borderId="3" xfId="1" applyFont="1" applyFill="1" applyBorder="1" applyAlignment="1">
      <alignment horizontal="left" vertical="center"/>
    </xf>
    <xf numFmtId="164" fontId="2" fillId="4" borderId="1" xfId="1" applyNumberFormat="1" applyFont="1" applyFill="1" applyBorder="1" applyAlignment="1">
      <alignment horizontal="left" vertical="center"/>
    </xf>
    <xf numFmtId="9" fontId="3" fillId="3" borderId="1" xfId="2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2" fillId="6" borderId="3" xfId="4" applyFont="1" applyFill="1" applyBorder="1" applyAlignment="1">
      <alignment vertical="center" wrapText="1"/>
    </xf>
    <xf numFmtId="0" fontId="3" fillId="7" borderId="5" xfId="4" applyFont="1" applyFill="1" applyBorder="1" applyAlignment="1">
      <alignment vertical="center" wrapText="1"/>
    </xf>
    <xf numFmtId="44" fontId="7" fillId="7" borderId="5" xfId="1" applyFont="1" applyFill="1" applyBorder="1" applyAlignment="1">
      <alignment vertical="center" wrapText="1"/>
    </xf>
    <xf numFmtId="0" fontId="2" fillId="6" borderId="3" xfId="4" applyFont="1" applyFill="1" applyBorder="1" applyAlignment="1">
      <alignment horizontal="left" vertical="center" wrapText="1"/>
    </xf>
    <xf numFmtId="164" fontId="2" fillId="6" borderId="3" xfId="1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6" fillId="2" borderId="14" xfId="4" applyFont="1" applyFill="1" applyBorder="1" applyAlignment="1">
      <alignment horizontal="center" vertical="center" wrapText="1"/>
    </xf>
    <xf numFmtId="0" fontId="2" fillId="6" borderId="16" xfId="4" applyFont="1" applyFill="1" applyBorder="1" applyAlignment="1">
      <alignment horizontal="center" vertical="center"/>
    </xf>
    <xf numFmtId="0" fontId="3" fillId="7" borderId="18" xfId="4" applyFont="1" applyFill="1" applyBorder="1" applyAlignment="1">
      <alignment horizontal="center" vertical="center"/>
    </xf>
    <xf numFmtId="44" fontId="7" fillId="7" borderId="18" xfId="1" applyFont="1" applyFill="1" applyBorder="1" applyAlignment="1">
      <alignment vertical="center"/>
    </xf>
    <xf numFmtId="164" fontId="2" fillId="6" borderId="16" xfId="1" applyNumberFormat="1" applyFont="1" applyFill="1" applyBorder="1" applyAlignment="1">
      <alignment horizontal="left" vertical="center"/>
    </xf>
    <xf numFmtId="0" fontId="3" fillId="2" borderId="12" xfId="6" applyFont="1" applyFill="1" applyBorder="1" applyAlignment="1">
      <alignment horizontal="center" vertical="center"/>
    </xf>
    <xf numFmtId="0" fontId="3" fillId="2" borderId="0" xfId="6" applyFont="1" applyFill="1" applyAlignment="1">
      <alignment horizontal="center"/>
    </xf>
    <xf numFmtId="0" fontId="3" fillId="2" borderId="18" xfId="0" applyFont="1" applyFill="1" applyBorder="1" applyAlignment="1">
      <alignment horizontal="center" vertical="center" wrapText="1"/>
    </xf>
    <xf numFmtId="0" fontId="8" fillId="2" borderId="0" xfId="6" applyFont="1" applyFill="1"/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164" fontId="2" fillId="4" borderId="22" xfId="1" applyNumberFormat="1" applyFont="1" applyFill="1" applyBorder="1" applyAlignment="1">
      <alignment horizontal="left" vertical="center"/>
    </xf>
    <xf numFmtId="165" fontId="10" fillId="2" borderId="1" xfId="0" applyNumberFormat="1" applyFont="1" applyFill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44" fontId="2" fillId="6" borderId="2" xfId="1" applyFont="1" applyFill="1" applyBorder="1" applyAlignment="1">
      <alignment horizontal="left" vertical="center"/>
    </xf>
    <xf numFmtId="0" fontId="2" fillId="6" borderId="1" xfId="4" applyFont="1" applyFill="1" applyBorder="1" applyAlignment="1">
      <alignment vertical="center"/>
    </xf>
    <xf numFmtId="166" fontId="2" fillId="6" borderId="1" xfId="1" applyNumberFormat="1" applyFont="1" applyFill="1" applyBorder="1" applyAlignment="1">
      <alignment vertical="center"/>
    </xf>
    <xf numFmtId="166" fontId="2" fillId="6" borderId="1" xfId="1" applyNumberFormat="1" applyFont="1" applyFill="1" applyBorder="1" applyAlignment="1">
      <alignment horizontal="center" vertical="center"/>
    </xf>
    <xf numFmtId="0" fontId="3" fillId="7" borderId="1" xfId="4" applyFont="1" applyFill="1" applyBorder="1" applyAlignment="1">
      <alignment vertical="center"/>
    </xf>
    <xf numFmtId="166" fontId="3" fillId="7" borderId="1" xfId="1" applyNumberFormat="1" applyFont="1" applyFill="1" applyBorder="1" applyAlignment="1">
      <alignment vertical="center"/>
    </xf>
    <xf numFmtId="166" fontId="7" fillId="7" borderId="1" xfId="1" applyNumberFormat="1" applyFont="1" applyFill="1" applyBorder="1" applyAlignment="1">
      <alignment horizontal="center" vertical="center"/>
    </xf>
    <xf numFmtId="44" fontId="7" fillId="7" borderId="1" xfId="1" applyFont="1" applyFill="1" applyBorder="1" applyAlignment="1">
      <alignment vertical="center"/>
    </xf>
    <xf numFmtId="166" fontId="7" fillId="7" borderId="1" xfId="1" applyNumberFormat="1" applyFont="1" applyFill="1" applyBorder="1" applyAlignment="1">
      <alignment vertical="center"/>
    </xf>
    <xf numFmtId="166" fontId="2" fillId="6" borderId="1" xfId="4" applyNumberFormat="1" applyFont="1" applyFill="1" applyBorder="1" applyAlignment="1">
      <alignment vertical="center"/>
    </xf>
    <xf numFmtId="166" fontId="2" fillId="6" borderId="1" xfId="4" applyNumberFormat="1" applyFont="1" applyFill="1" applyBorder="1" applyAlignment="1">
      <alignment horizontal="center" vertical="center"/>
    </xf>
    <xf numFmtId="0" fontId="2" fillId="6" borderId="1" xfId="4" applyFont="1" applyFill="1" applyBorder="1" applyAlignment="1">
      <alignment horizontal="center" vertical="center"/>
    </xf>
    <xf numFmtId="0" fontId="2" fillId="6" borderId="1" xfId="4" applyFont="1" applyFill="1" applyBorder="1" applyAlignment="1">
      <alignment horizontal="left" vertical="center"/>
    </xf>
    <xf numFmtId="166" fontId="2" fillId="6" borderId="1" xfId="4" applyNumberFormat="1" applyFont="1" applyFill="1" applyBorder="1" applyAlignment="1">
      <alignment horizontal="left" vertical="center"/>
    </xf>
    <xf numFmtId="0" fontId="2" fillId="6" borderId="14" xfId="4" applyFont="1" applyFill="1" applyBorder="1" applyAlignment="1">
      <alignment vertical="center" wrapText="1"/>
    </xf>
    <xf numFmtId="0" fontId="3" fillId="0" borderId="14" xfId="5" applyFont="1" applyBorder="1" applyAlignment="1">
      <alignment horizontal="left" vertical="center" wrapText="1"/>
    </xf>
    <xf numFmtId="0" fontId="3" fillId="7" borderId="14" xfId="4" applyFont="1" applyFill="1" applyBorder="1" applyAlignment="1">
      <alignment vertical="center" wrapText="1"/>
    </xf>
    <xf numFmtId="44" fontId="7" fillId="7" borderId="14" xfId="1" applyFont="1" applyFill="1" applyBorder="1" applyAlignment="1">
      <alignment vertical="center" wrapText="1"/>
    </xf>
    <xf numFmtId="0" fontId="2" fillId="6" borderId="14" xfId="4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3" fillId="3" borderId="2" xfId="2" applyFont="1" applyFill="1" applyBorder="1" applyAlignment="1">
      <alignment horizontal="center" vertical="center" wrapText="1"/>
    </xf>
    <xf numFmtId="9" fontId="3" fillId="3" borderId="28" xfId="2" applyFont="1" applyFill="1" applyBorder="1" applyAlignment="1">
      <alignment horizontal="center" vertical="center" wrapText="1"/>
    </xf>
    <xf numFmtId="164" fontId="2" fillId="4" borderId="29" xfId="1" applyNumberFormat="1" applyFont="1" applyFill="1" applyBorder="1" applyAlignment="1">
      <alignment horizontal="left" vertical="center"/>
    </xf>
    <xf numFmtId="164" fontId="2" fillId="4" borderId="1" xfId="1" applyNumberFormat="1" applyFont="1" applyFill="1" applyBorder="1" applyAlignment="1">
      <alignment horizontal="center" vertical="center"/>
    </xf>
    <xf numFmtId="164" fontId="2" fillId="4" borderId="22" xfId="1" applyNumberFormat="1" applyFont="1" applyFill="1" applyBorder="1" applyAlignment="1">
      <alignment horizontal="center" vertical="center"/>
    </xf>
    <xf numFmtId="9" fontId="3" fillId="3" borderId="22" xfId="2" applyFont="1" applyFill="1" applyBorder="1" applyAlignment="1">
      <alignment horizontal="center" vertical="center" wrapText="1"/>
    </xf>
    <xf numFmtId="166" fontId="16" fillId="0" borderId="34" xfId="0" applyNumberFormat="1" applyFont="1" applyBorder="1" applyAlignment="1">
      <alignment horizontal="center" vertical="center" shrinkToFit="1"/>
    </xf>
    <xf numFmtId="0" fontId="15" fillId="0" borderId="0" xfId="0" applyFont="1"/>
    <xf numFmtId="0" fontId="15" fillId="0" borderId="15" xfId="0" applyFont="1" applyBorder="1"/>
    <xf numFmtId="0" fontId="15" fillId="0" borderId="23" xfId="0" applyFont="1" applyBorder="1"/>
    <xf numFmtId="166" fontId="17" fillId="6" borderId="15" xfId="1" applyNumberFormat="1" applyFont="1" applyFill="1" applyBorder="1" applyAlignment="1">
      <alignment horizontal="center" vertical="center"/>
    </xf>
    <xf numFmtId="166" fontId="17" fillId="6" borderId="15" xfId="4" applyNumberFormat="1" applyFont="1" applyFill="1" applyBorder="1" applyAlignment="1">
      <alignment horizontal="center" vertical="center"/>
    </xf>
    <xf numFmtId="166" fontId="17" fillId="6" borderId="2" xfId="1" applyNumberFormat="1" applyFont="1" applyFill="1" applyBorder="1" applyAlignment="1">
      <alignment horizontal="center" vertical="center"/>
    </xf>
    <xf numFmtId="166" fontId="16" fillId="0" borderId="36" xfId="0" applyNumberFormat="1" applyFont="1" applyBorder="1" applyAlignment="1">
      <alignment horizontal="center" vertical="center" shrinkToFit="1"/>
    </xf>
    <xf numFmtId="0" fontId="15" fillId="0" borderId="2" xfId="0" applyFont="1" applyBorder="1"/>
    <xf numFmtId="166" fontId="16" fillId="0" borderId="2" xfId="1" applyNumberFormat="1" applyFont="1" applyBorder="1" applyAlignment="1">
      <alignment horizontal="center" vertical="center"/>
    </xf>
    <xf numFmtId="166" fontId="17" fillId="6" borderId="2" xfId="4" applyNumberFormat="1" applyFont="1" applyFill="1" applyBorder="1" applyAlignment="1">
      <alignment horizontal="center" vertical="center"/>
    </xf>
    <xf numFmtId="166" fontId="16" fillId="0" borderId="36" xfId="0" applyNumberFormat="1" applyFont="1" applyBorder="1" applyAlignment="1">
      <alignment horizontal="center" vertical="top" shrinkToFit="1"/>
    </xf>
    <xf numFmtId="167" fontId="19" fillId="0" borderId="36" xfId="0" applyNumberFormat="1" applyFont="1" applyBorder="1" applyAlignment="1">
      <alignment horizontal="center" vertical="center" shrinkToFit="1"/>
    </xf>
    <xf numFmtId="0" fontId="15" fillId="0" borderId="28" xfId="0" applyFont="1" applyBorder="1"/>
    <xf numFmtId="166" fontId="16" fillId="0" borderId="37" xfId="0" applyNumberFormat="1" applyFont="1" applyBorder="1" applyAlignment="1">
      <alignment horizontal="center" vertical="center" shrinkToFit="1"/>
    </xf>
    <xf numFmtId="166" fontId="0" fillId="0" borderId="13" xfId="0" applyNumberFormat="1" applyBorder="1" applyAlignment="1">
      <alignment horizontal="center" vertical="center"/>
    </xf>
    <xf numFmtId="168" fontId="21" fillId="0" borderId="37" xfId="0" applyNumberFormat="1" applyFont="1" applyBorder="1" applyAlignment="1">
      <alignment horizontal="center" vertical="center" shrinkToFit="1"/>
    </xf>
    <xf numFmtId="166" fontId="21" fillId="0" borderId="37" xfId="0" applyNumberFormat="1" applyFont="1" applyBorder="1" applyAlignment="1">
      <alignment horizontal="center" vertical="center" shrinkToFit="1"/>
    </xf>
    <xf numFmtId="167" fontId="22" fillId="0" borderId="37" xfId="0" applyNumberFormat="1" applyFont="1" applyBorder="1" applyAlignment="1">
      <alignment horizontal="center" vertical="center" shrinkToFit="1"/>
    </xf>
    <xf numFmtId="168" fontId="20" fillId="0" borderId="37" xfId="0" applyNumberFormat="1" applyFont="1" applyBorder="1" applyAlignment="1">
      <alignment horizontal="center" vertical="center" shrinkToFit="1"/>
    </xf>
    <xf numFmtId="166" fontId="5" fillId="0" borderId="1" xfId="1" applyNumberFormat="1" applyFont="1" applyFill="1" applyBorder="1" applyAlignment="1">
      <alignment horizontal="center" vertical="center"/>
    </xf>
    <xf numFmtId="167" fontId="19" fillId="0" borderId="37" xfId="0" applyNumberFormat="1" applyFont="1" applyBorder="1" applyAlignment="1">
      <alignment horizontal="center" vertical="center" shrinkToFit="1"/>
    </xf>
    <xf numFmtId="166" fontId="5" fillId="0" borderId="15" xfId="1" applyNumberFormat="1" applyFont="1" applyFill="1" applyBorder="1" applyAlignment="1">
      <alignment horizontal="center" vertical="center"/>
    </xf>
    <xf numFmtId="0" fontId="0" fillId="0" borderId="1" xfId="0" applyBorder="1"/>
    <xf numFmtId="169" fontId="26" fillId="0" borderId="1" xfId="0" applyNumberFormat="1" applyFon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27" fillId="4" borderId="1" xfId="0" applyFont="1" applyFill="1" applyBorder="1"/>
    <xf numFmtId="0" fontId="27" fillId="4" borderId="1" xfId="0" applyFont="1" applyFill="1" applyBorder="1" applyAlignment="1">
      <alignment horizontal="center" vertical="center"/>
    </xf>
    <xf numFmtId="0" fontId="28" fillId="10" borderId="38" xfId="0" applyFont="1" applyFill="1" applyBorder="1" applyAlignment="1">
      <alignment horizontal="center" vertical="center"/>
    </xf>
    <xf numFmtId="0" fontId="29" fillId="10" borderId="39" xfId="0" applyFont="1" applyFill="1" applyBorder="1" applyAlignment="1">
      <alignment horizontal="left" vertical="center"/>
    </xf>
    <xf numFmtId="0" fontId="30" fillId="11" borderId="40" xfId="5" applyFont="1" applyFill="1" applyBorder="1" applyAlignment="1">
      <alignment horizontal="center" vertical="center" wrapText="1"/>
    </xf>
    <xf numFmtId="166" fontId="31" fillId="0" borderId="6" xfId="0" applyNumberFormat="1" applyFont="1" applyBorder="1" applyAlignment="1">
      <alignment horizontal="center" vertical="center"/>
    </xf>
    <xf numFmtId="0" fontId="30" fillId="11" borderId="14" xfId="5" applyFont="1" applyFill="1" applyBorder="1" applyAlignment="1">
      <alignment horizontal="center" vertical="center" wrapText="1"/>
    </xf>
    <xf numFmtId="166" fontId="31" fillId="0" borderId="1" xfId="0" applyNumberFormat="1" applyFont="1" applyBorder="1" applyAlignment="1">
      <alignment horizontal="center" vertical="center"/>
    </xf>
    <xf numFmtId="171" fontId="31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right" wrapText="1"/>
    </xf>
    <xf numFmtId="166" fontId="33" fillId="0" borderId="1" xfId="0" applyNumberFormat="1" applyFont="1" applyBorder="1" applyAlignment="1">
      <alignment horizontal="center" vertical="center"/>
    </xf>
    <xf numFmtId="9" fontId="32" fillId="0" borderId="1" xfId="0" applyNumberFormat="1" applyFont="1" applyBorder="1" applyAlignment="1">
      <alignment wrapText="1"/>
    </xf>
    <xf numFmtId="0" fontId="32" fillId="4" borderId="1" xfId="0" applyFont="1" applyFill="1" applyBorder="1" applyAlignment="1">
      <alignment horizontal="right" wrapText="1"/>
    </xf>
    <xf numFmtId="166" fontId="30" fillId="4" borderId="1" xfId="0" applyNumberFormat="1" applyFont="1" applyFill="1" applyBorder="1" applyAlignment="1">
      <alignment horizontal="center" vertical="center"/>
    </xf>
    <xf numFmtId="166" fontId="31" fillId="0" borderId="22" xfId="0" applyNumberFormat="1" applyFont="1" applyBorder="1" applyAlignment="1">
      <alignment horizontal="center" vertical="center"/>
    </xf>
    <xf numFmtId="0" fontId="29" fillId="10" borderId="39" xfId="0" applyFont="1" applyFill="1" applyBorder="1" applyAlignment="1">
      <alignment horizontal="center" vertical="center" wrapText="1"/>
    </xf>
    <xf numFmtId="0" fontId="10" fillId="12" borderId="39" xfId="0" applyFont="1" applyFill="1" applyBorder="1" applyAlignment="1">
      <alignment horizontal="center" vertical="center"/>
    </xf>
    <xf numFmtId="0" fontId="10" fillId="10" borderId="42" xfId="0" applyFont="1" applyFill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10" fillId="10" borderId="38" xfId="0" applyFont="1" applyFill="1" applyBorder="1" applyAlignment="1">
      <alignment horizontal="center" vertical="center" wrapText="1"/>
    </xf>
    <xf numFmtId="0" fontId="34" fillId="4" borderId="6" xfId="0" applyFont="1" applyFill="1" applyBorder="1" applyAlignment="1">
      <alignment horizontal="center" vertical="center"/>
    </xf>
    <xf numFmtId="0" fontId="34" fillId="4" borderId="41" xfId="0" applyFont="1" applyFill="1" applyBorder="1" applyAlignment="1">
      <alignment horizontal="center" vertical="center"/>
    </xf>
    <xf numFmtId="0" fontId="30" fillId="0" borderId="6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 wrapText="1"/>
    </xf>
    <xf numFmtId="0" fontId="30" fillId="0" borderId="22" xfId="0" applyFont="1" applyBorder="1" applyAlignment="1">
      <alignment horizontal="left" vertical="center" wrapText="1"/>
    </xf>
    <xf numFmtId="171" fontId="31" fillId="0" borderId="6" xfId="0" applyNumberFormat="1" applyFont="1" applyBorder="1" applyAlignment="1">
      <alignment horizontal="center" vertical="center"/>
    </xf>
    <xf numFmtId="171" fontId="31" fillId="0" borderId="22" xfId="0" applyNumberFormat="1" applyFont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 vertical="center" wrapText="1"/>
    </xf>
    <xf numFmtId="0" fontId="14" fillId="9" borderId="19" xfId="0" applyFont="1" applyFill="1" applyBorder="1" applyAlignment="1">
      <alignment horizontal="center" vertical="center" wrapText="1"/>
    </xf>
    <xf numFmtId="0" fontId="14" fillId="9" borderId="20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64" fontId="2" fillId="6" borderId="16" xfId="1" applyNumberFormat="1" applyFont="1" applyFill="1" applyBorder="1" applyAlignment="1">
      <alignment horizontal="right" vertical="center" wrapText="1"/>
    </xf>
    <xf numFmtId="164" fontId="2" fillId="6" borderId="3" xfId="1" applyNumberFormat="1" applyFont="1" applyFill="1" applyBorder="1" applyAlignment="1">
      <alignment horizontal="right" vertical="center" wrapText="1"/>
    </xf>
    <xf numFmtId="164" fontId="2" fillId="6" borderId="4" xfId="1" applyNumberFormat="1" applyFont="1" applyFill="1" applyBorder="1" applyAlignment="1">
      <alignment horizontal="right" vertical="center" wrapText="1"/>
    </xf>
    <xf numFmtId="0" fontId="2" fillId="2" borderId="14" xfId="6" applyFont="1" applyFill="1" applyBorder="1" applyAlignment="1">
      <alignment horizontal="right" vertical="center"/>
    </xf>
    <xf numFmtId="0" fontId="2" fillId="2" borderId="1" xfId="6" applyFont="1" applyFill="1" applyBorder="1" applyAlignment="1">
      <alignment horizontal="right" vertical="center"/>
    </xf>
    <xf numFmtId="3" fontId="2" fillId="4" borderId="14" xfId="3" applyNumberFormat="1" applyFont="1" applyFill="1" applyBorder="1" applyAlignment="1">
      <alignment horizontal="center" vertical="center" wrapText="1"/>
    </xf>
    <xf numFmtId="3" fontId="2" fillId="4" borderId="1" xfId="3" applyNumberFormat="1" applyFont="1" applyFill="1" applyBorder="1" applyAlignment="1">
      <alignment horizontal="center" vertical="center" wrapText="1"/>
    </xf>
    <xf numFmtId="3" fontId="2" fillId="4" borderId="14" xfId="3" applyNumberFormat="1" applyFont="1" applyFill="1" applyBorder="1" applyAlignment="1">
      <alignment horizontal="center" vertical="center"/>
    </xf>
    <xf numFmtId="3" fontId="2" fillId="4" borderId="1" xfId="3" applyNumberFormat="1" applyFont="1" applyFill="1" applyBorder="1" applyAlignment="1">
      <alignment horizontal="center" vertical="center"/>
    </xf>
    <xf numFmtId="0" fontId="2" fillId="4" borderId="14" xfId="3" applyFont="1" applyFill="1" applyBorder="1" applyAlignment="1">
      <alignment horizontal="center" vertical="center" wrapText="1"/>
    </xf>
    <xf numFmtId="0" fontId="2" fillId="4" borderId="1" xfId="3" applyFont="1" applyFill="1" applyBorder="1" applyAlignment="1">
      <alignment horizontal="center" vertical="center" wrapText="1"/>
    </xf>
    <xf numFmtId="0" fontId="11" fillId="8" borderId="24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8" borderId="2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4" fillId="9" borderId="13" xfId="0" applyFont="1" applyFill="1" applyBorder="1" applyAlignment="1">
      <alignment horizontal="center" vertical="center" wrapText="1"/>
    </xf>
    <xf numFmtId="0" fontId="14" fillId="9" borderId="33" xfId="0" applyFont="1" applyFill="1" applyBorder="1" applyAlignment="1">
      <alignment horizontal="center" vertical="center" wrapText="1"/>
    </xf>
    <xf numFmtId="0" fontId="12" fillId="8" borderId="35" xfId="0" applyFont="1" applyFill="1" applyBorder="1" applyAlignment="1">
      <alignment horizontal="center" vertical="center"/>
    </xf>
    <xf numFmtId="0" fontId="6" fillId="2" borderId="14" xfId="4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3" fontId="2" fillId="4" borderId="27" xfId="3" applyNumberFormat="1" applyFont="1" applyFill="1" applyBorder="1" applyAlignment="1">
      <alignment horizontal="center" vertical="center"/>
    </xf>
    <xf numFmtId="3" fontId="2" fillId="4" borderId="22" xfId="3" applyNumberFormat="1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top"/>
    </xf>
    <xf numFmtId="0" fontId="2" fillId="2" borderId="10" xfId="3" applyFont="1" applyFill="1" applyBorder="1" applyAlignment="1">
      <alignment horizontal="center" vertical="top"/>
    </xf>
    <xf numFmtId="0" fontId="2" fillId="2" borderId="11" xfId="3" applyFont="1" applyFill="1" applyBorder="1" applyAlignment="1">
      <alignment horizontal="center" vertical="top"/>
    </xf>
    <xf numFmtId="0" fontId="2" fillId="2" borderId="12" xfId="3" applyFont="1" applyFill="1" applyBorder="1" applyAlignment="1">
      <alignment horizontal="center"/>
    </xf>
    <xf numFmtId="0" fontId="2" fillId="2" borderId="0" xfId="3" applyFont="1" applyFill="1" applyAlignment="1">
      <alignment horizontal="center"/>
    </xf>
    <xf numFmtId="0" fontId="2" fillId="2" borderId="13" xfId="3" applyFont="1" applyFill="1" applyBorder="1" applyAlignment="1">
      <alignment horizontal="center"/>
    </xf>
    <xf numFmtId="0" fontId="3" fillId="3" borderId="14" xfId="3" applyFont="1" applyFill="1" applyBorder="1" applyAlignment="1">
      <alignment horizontal="left" vertical="center" wrapText="1"/>
    </xf>
    <xf numFmtId="0" fontId="3" fillId="3" borderId="1" xfId="3" applyFont="1" applyFill="1" applyBorder="1" applyAlignment="1">
      <alignment horizontal="left" vertical="center" wrapText="1"/>
    </xf>
    <xf numFmtId="0" fontId="3" fillId="3" borderId="15" xfId="3" applyFont="1" applyFill="1" applyBorder="1" applyAlignment="1">
      <alignment horizontal="left" vertical="center" wrapText="1"/>
    </xf>
    <xf numFmtId="0" fontId="3" fillId="4" borderId="16" xfId="3" applyFont="1" applyFill="1" applyBorder="1" applyAlignment="1">
      <alignment horizontal="center" vertical="center" wrapText="1"/>
    </xf>
    <xf numFmtId="0" fontId="3" fillId="4" borderId="3" xfId="3" applyFont="1" applyFill="1" applyBorder="1" applyAlignment="1">
      <alignment horizontal="center" vertical="center" wrapText="1"/>
    </xf>
    <xf numFmtId="0" fontId="3" fillId="4" borderId="17" xfId="3" applyFont="1" applyFill="1" applyBorder="1" applyAlignment="1">
      <alignment horizontal="center" vertical="center" wrapText="1"/>
    </xf>
    <xf numFmtId="0" fontId="2" fillId="5" borderId="16" xfId="4" applyFont="1" applyFill="1" applyBorder="1" applyAlignment="1">
      <alignment horizontal="center" vertical="center" wrapText="1"/>
    </xf>
    <xf numFmtId="0" fontId="2" fillId="5" borderId="3" xfId="4" applyFont="1" applyFill="1" applyBorder="1" applyAlignment="1">
      <alignment horizontal="center" vertical="center" wrapText="1"/>
    </xf>
    <xf numFmtId="0" fontId="3" fillId="4" borderId="14" xfId="3" applyFont="1" applyFill="1" applyBorder="1" applyAlignment="1">
      <alignment vertical="center" wrapText="1"/>
    </xf>
    <xf numFmtId="0" fontId="3" fillId="4" borderId="1" xfId="3" applyFont="1" applyFill="1" applyBorder="1" applyAlignment="1">
      <alignment vertical="center" wrapText="1"/>
    </xf>
    <xf numFmtId="0" fontId="2" fillId="4" borderId="1" xfId="3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0" fontId="2" fillId="2" borderId="2" xfId="6" applyFont="1" applyFill="1" applyBorder="1" applyAlignment="1">
      <alignment horizontal="left" vertical="center"/>
    </xf>
    <xf numFmtId="0" fontId="2" fillId="2" borderId="3" xfId="6" applyFont="1" applyFill="1" applyBorder="1" applyAlignment="1">
      <alignment horizontal="left" vertical="center"/>
    </xf>
    <xf numFmtId="0" fontId="2" fillId="2" borderId="4" xfId="6" applyFont="1" applyFill="1" applyBorder="1" applyAlignment="1">
      <alignment horizontal="left" vertical="center"/>
    </xf>
    <xf numFmtId="3" fontId="2" fillId="4" borderId="6" xfId="3" applyNumberFormat="1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/>
    </xf>
    <xf numFmtId="0" fontId="25" fillId="4" borderId="1" xfId="0" applyFont="1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171" fontId="34" fillId="0" borderId="6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34" fillId="0" borderId="41" xfId="0" applyFont="1" applyFill="1" applyBorder="1" applyAlignment="1">
      <alignment horizontal="center" vertical="center"/>
    </xf>
    <xf numFmtId="0" fontId="34" fillId="0" borderId="22" xfId="0" applyFont="1" applyFill="1" applyBorder="1" applyAlignment="1">
      <alignment horizontal="center" vertical="center"/>
    </xf>
    <xf numFmtId="0" fontId="30" fillId="4" borderId="40" xfId="0" applyFont="1" applyFill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/>
    </xf>
    <xf numFmtId="0" fontId="30" fillId="0" borderId="14" xfId="0" applyFont="1" applyBorder="1" applyAlignment="1">
      <alignment horizontal="left" vertical="center" wrapText="1"/>
    </xf>
    <xf numFmtId="0" fontId="30" fillId="0" borderId="27" xfId="0" applyFont="1" applyBorder="1" applyAlignment="1">
      <alignment horizontal="left" vertical="center"/>
    </xf>
  </cellXfs>
  <cellStyles count="7">
    <cellStyle name="Moneda" xfId="1" builtinId="4"/>
    <cellStyle name="Normal" xfId="0" builtinId="0"/>
    <cellStyle name="Normal 2" xfId="4" xr:uid="{A16B8E09-7691-49CF-8887-0855E63DF66D}"/>
    <cellStyle name="Normal 2 10 3" xfId="5" xr:uid="{E9A13130-8AB2-4954-B7DA-E207936E6048}"/>
    <cellStyle name="Normal 3 11" xfId="3" xr:uid="{77FD1EEB-C795-400A-B8FF-9C74846622B1}"/>
    <cellStyle name="Normal 3 2 2" xfId="6" xr:uid="{35E4E4B7-2165-41E2-9E4A-C8861E103660}"/>
    <cellStyle name="Porcentaje" xfId="2" builtinId="5"/>
  </cellStyles>
  <dxfs count="112"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1</xdr:row>
      <xdr:rowOff>19050</xdr:rowOff>
    </xdr:from>
    <xdr:to>
      <xdr:col>6</xdr:col>
      <xdr:colOff>565439</xdr:colOff>
      <xdr:row>12</xdr:row>
      <xdr:rowOff>494417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A14AA9-9582-279C-D866-6B254B0B8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91225" y="209550"/>
          <a:ext cx="3352800" cy="25899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wnloads\OFERTA%20ECONOMICA%20CONSTRUNOR%20SIM-SAM-004-2023.xlsx" TargetMode="External"/><Relationship Id="rId1" Type="http://schemas.openxmlformats.org/officeDocument/2006/relationships/externalLinkPath" Target="/Users/Usuario/Downloads/OFERTA%20ECONOMICA%20CONSTRUNOR%20SIM-SAM-004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</sheetNames>
    <sheetDataSet>
      <sheetData sheetId="0">
        <row r="17">
          <cell r="G17">
            <v>2348520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18016-54BE-4674-8C1D-17BA38FCC853}">
  <dimension ref="A1:AW61"/>
  <sheetViews>
    <sheetView tabSelected="1" topLeftCell="A4" zoomScale="55" zoomScaleNormal="55" workbookViewId="0">
      <selection activeCell="H7" sqref="H7:N7"/>
    </sheetView>
  </sheetViews>
  <sheetFormatPr baseColWidth="10" defaultRowHeight="15" x14ac:dyDescent="0.25"/>
  <cols>
    <col min="3" max="3" width="52.140625" style="22" customWidth="1"/>
    <col min="6" max="6" width="15.42578125" customWidth="1"/>
    <col min="7" max="7" width="23.85546875" customWidth="1"/>
    <col min="8" max="8" width="57.42578125" customWidth="1"/>
    <col min="10" max="10" width="13.28515625" customWidth="1"/>
    <col min="11" max="11" width="13.7109375" customWidth="1"/>
    <col min="12" max="12" width="18.7109375" customWidth="1"/>
    <col min="14" max="14" width="16.5703125" style="66" customWidth="1"/>
    <col min="15" max="15" width="66" customWidth="1"/>
    <col min="17" max="17" width="13.28515625" customWidth="1"/>
    <col min="18" max="18" width="14.85546875" customWidth="1"/>
    <col min="19" max="19" width="20.85546875" customWidth="1"/>
    <col min="20" max="20" width="14.85546875" customWidth="1"/>
    <col min="21" max="21" width="16.42578125" customWidth="1"/>
    <col min="22" max="22" width="73.42578125" customWidth="1"/>
    <col min="25" max="25" width="15.5703125" customWidth="1"/>
    <col min="26" max="26" width="22.42578125" customWidth="1"/>
    <col min="27" max="27" width="15.28515625" customWidth="1"/>
    <col min="28" max="28" width="17.42578125" style="66" customWidth="1"/>
    <col min="29" max="29" width="66.42578125" style="22" customWidth="1"/>
    <col min="32" max="32" width="16.42578125" customWidth="1"/>
    <col min="33" max="33" width="20.28515625" customWidth="1"/>
    <col min="34" max="34" width="15.85546875" customWidth="1"/>
    <col min="35" max="35" width="16.140625" customWidth="1"/>
    <col min="36" max="36" width="69.140625" customWidth="1"/>
    <col min="39" max="39" width="14.85546875" customWidth="1"/>
    <col min="40" max="40" width="20" customWidth="1"/>
    <col min="41" max="41" width="17.42578125" customWidth="1"/>
    <col min="42" max="42" width="16.85546875" customWidth="1"/>
    <col min="43" max="43" width="60" customWidth="1"/>
    <col min="46" max="46" width="13.5703125" customWidth="1"/>
    <col min="47" max="47" width="19.28515625" customWidth="1"/>
    <col min="48" max="48" width="15" customWidth="1"/>
    <col min="49" max="49" width="15.28515625" customWidth="1"/>
  </cols>
  <sheetData>
    <row r="1" spans="1:49" ht="15.75" thickBot="1" x14ac:dyDescent="0.3"/>
    <row r="2" spans="1:49" x14ac:dyDescent="0.25">
      <c r="A2" s="166" t="s">
        <v>0</v>
      </c>
      <c r="B2" s="167"/>
      <c r="C2" s="167"/>
      <c r="D2" s="167"/>
      <c r="E2" s="167"/>
      <c r="F2" s="167"/>
      <c r="G2" s="168"/>
    </row>
    <row r="3" spans="1:49" x14ac:dyDescent="0.25">
      <c r="A3" s="169" t="s">
        <v>1</v>
      </c>
      <c r="B3" s="170"/>
      <c r="C3" s="170"/>
      <c r="D3" s="170"/>
      <c r="E3" s="170"/>
      <c r="F3" s="170"/>
      <c r="G3" s="171"/>
    </row>
    <row r="4" spans="1:49" x14ac:dyDescent="0.25">
      <c r="A4" s="172" t="s">
        <v>2</v>
      </c>
      <c r="B4" s="173"/>
      <c r="C4" s="173"/>
      <c r="D4" s="173"/>
      <c r="E4" s="173"/>
      <c r="F4" s="173"/>
      <c r="G4" s="174"/>
    </row>
    <row r="5" spans="1:49" ht="41.25" customHeight="1" x14ac:dyDescent="0.25">
      <c r="A5" s="172"/>
      <c r="B5" s="173"/>
      <c r="C5" s="173"/>
      <c r="D5" s="173"/>
      <c r="E5" s="173"/>
      <c r="F5" s="173"/>
      <c r="G5" s="174"/>
    </row>
    <row r="6" spans="1:49" ht="50.25" customHeight="1" thickBot="1" x14ac:dyDescent="0.3">
      <c r="A6" s="175" t="s">
        <v>3</v>
      </c>
      <c r="B6" s="176"/>
      <c r="C6" s="176"/>
      <c r="D6" s="176"/>
      <c r="E6" s="176"/>
      <c r="F6" s="176"/>
      <c r="G6" s="177"/>
    </row>
    <row r="7" spans="1:49" ht="36.75" customHeight="1" x14ac:dyDescent="0.25">
      <c r="A7" s="178" t="s">
        <v>73</v>
      </c>
      <c r="B7" s="179"/>
      <c r="C7" s="179"/>
      <c r="D7" s="179"/>
      <c r="E7" s="179"/>
      <c r="F7" s="179"/>
      <c r="G7" s="179"/>
      <c r="H7" s="144" t="s">
        <v>76</v>
      </c>
      <c r="I7" s="145"/>
      <c r="J7" s="145"/>
      <c r="K7" s="145"/>
      <c r="L7" s="145"/>
      <c r="M7" s="145"/>
      <c r="N7" s="161"/>
      <c r="O7" s="144" t="s">
        <v>77</v>
      </c>
      <c r="P7" s="145"/>
      <c r="Q7" s="145"/>
      <c r="R7" s="145"/>
      <c r="S7" s="145"/>
      <c r="T7" s="145"/>
      <c r="U7" s="146"/>
      <c r="V7" s="144" t="s">
        <v>78</v>
      </c>
      <c r="W7" s="145"/>
      <c r="X7" s="145"/>
      <c r="Y7" s="145"/>
      <c r="Z7" s="145"/>
      <c r="AA7" s="145"/>
      <c r="AB7" s="146"/>
      <c r="AC7" s="144" t="s">
        <v>79</v>
      </c>
      <c r="AD7" s="145"/>
      <c r="AE7" s="145"/>
      <c r="AF7" s="145"/>
      <c r="AG7" s="145"/>
      <c r="AH7" s="145"/>
      <c r="AI7" s="146"/>
      <c r="AJ7" s="144" t="s">
        <v>80</v>
      </c>
      <c r="AK7" s="145"/>
      <c r="AL7" s="145"/>
      <c r="AM7" s="145"/>
      <c r="AN7" s="145"/>
      <c r="AO7" s="145"/>
      <c r="AP7" s="146"/>
      <c r="AQ7" s="144" t="s">
        <v>81</v>
      </c>
      <c r="AR7" s="145"/>
      <c r="AS7" s="145"/>
      <c r="AT7" s="145"/>
      <c r="AU7" s="145"/>
      <c r="AV7" s="145"/>
      <c r="AW7" s="146"/>
    </row>
    <row r="8" spans="1:49" ht="15" customHeight="1" x14ac:dyDescent="0.25">
      <c r="A8" s="162" t="s">
        <v>4</v>
      </c>
      <c r="B8" s="148" t="s">
        <v>5</v>
      </c>
      <c r="C8" s="148" t="s">
        <v>6</v>
      </c>
      <c r="D8" s="148" t="s">
        <v>7</v>
      </c>
      <c r="E8" s="148" t="s">
        <v>8</v>
      </c>
      <c r="F8" s="183" t="s">
        <v>9</v>
      </c>
      <c r="G8" s="184" t="s">
        <v>10</v>
      </c>
      <c r="H8" s="162" t="s">
        <v>6</v>
      </c>
      <c r="I8" s="148" t="s">
        <v>7</v>
      </c>
      <c r="J8" s="148" t="s">
        <v>8</v>
      </c>
      <c r="K8" s="163" t="s">
        <v>9</v>
      </c>
      <c r="L8" s="163" t="s">
        <v>10</v>
      </c>
      <c r="M8" s="147" t="s">
        <v>71</v>
      </c>
      <c r="N8" s="132" t="s">
        <v>72</v>
      </c>
      <c r="O8" s="162" t="s">
        <v>6</v>
      </c>
      <c r="P8" s="148" t="s">
        <v>7</v>
      </c>
      <c r="Q8" s="148" t="s">
        <v>8</v>
      </c>
      <c r="R8" s="163" t="s">
        <v>9</v>
      </c>
      <c r="S8" s="163" t="s">
        <v>10</v>
      </c>
      <c r="T8" s="147" t="s">
        <v>71</v>
      </c>
      <c r="U8" s="189" t="s">
        <v>72</v>
      </c>
      <c r="V8" s="162" t="s">
        <v>6</v>
      </c>
      <c r="W8" s="148" t="s">
        <v>7</v>
      </c>
      <c r="X8" s="148" t="s">
        <v>8</v>
      </c>
      <c r="Y8" s="163" t="s">
        <v>9</v>
      </c>
      <c r="Z8" s="163" t="s">
        <v>10</v>
      </c>
      <c r="AA8" s="147" t="s">
        <v>71</v>
      </c>
      <c r="AB8" s="190" t="s">
        <v>72</v>
      </c>
      <c r="AC8" s="162" t="s">
        <v>6</v>
      </c>
      <c r="AD8" s="148" t="s">
        <v>7</v>
      </c>
      <c r="AE8" s="148" t="s">
        <v>8</v>
      </c>
      <c r="AF8" s="163" t="s">
        <v>9</v>
      </c>
      <c r="AG8" s="163" t="s">
        <v>10</v>
      </c>
      <c r="AH8" s="147" t="s">
        <v>71</v>
      </c>
      <c r="AI8" s="189" t="s">
        <v>72</v>
      </c>
      <c r="AJ8" s="162" t="s">
        <v>6</v>
      </c>
      <c r="AK8" s="148" t="s">
        <v>7</v>
      </c>
      <c r="AL8" s="148" t="s">
        <v>8</v>
      </c>
      <c r="AM8" s="163" t="s">
        <v>9</v>
      </c>
      <c r="AN8" s="163" t="s">
        <v>10</v>
      </c>
      <c r="AO8" s="147" t="s">
        <v>71</v>
      </c>
      <c r="AP8" s="189" t="s">
        <v>72</v>
      </c>
      <c r="AQ8" s="162" t="s">
        <v>6</v>
      </c>
      <c r="AR8" s="148" t="s">
        <v>7</v>
      </c>
      <c r="AS8" s="148" t="s">
        <v>8</v>
      </c>
      <c r="AT8" s="163" t="s">
        <v>9</v>
      </c>
      <c r="AU8" s="163" t="s">
        <v>10</v>
      </c>
      <c r="AV8" s="147" t="s">
        <v>71</v>
      </c>
      <c r="AW8" s="189" t="s">
        <v>72</v>
      </c>
    </row>
    <row r="9" spans="1:49" x14ac:dyDescent="0.25">
      <c r="A9" s="162"/>
      <c r="B9" s="148"/>
      <c r="C9" s="148"/>
      <c r="D9" s="148"/>
      <c r="E9" s="148"/>
      <c r="F9" s="183"/>
      <c r="G9" s="184"/>
      <c r="H9" s="162"/>
      <c r="I9" s="148"/>
      <c r="J9" s="148"/>
      <c r="K9" s="163"/>
      <c r="L9" s="163"/>
      <c r="M9" s="147"/>
      <c r="N9" s="132"/>
      <c r="O9" s="162"/>
      <c r="P9" s="148"/>
      <c r="Q9" s="148"/>
      <c r="R9" s="163"/>
      <c r="S9" s="163"/>
      <c r="T9" s="147"/>
      <c r="U9" s="189"/>
      <c r="V9" s="162"/>
      <c r="W9" s="148"/>
      <c r="X9" s="148"/>
      <c r="Y9" s="163"/>
      <c r="Z9" s="163"/>
      <c r="AA9" s="147"/>
      <c r="AB9" s="190"/>
      <c r="AC9" s="162"/>
      <c r="AD9" s="148"/>
      <c r="AE9" s="148"/>
      <c r="AF9" s="163"/>
      <c r="AG9" s="163"/>
      <c r="AH9" s="147"/>
      <c r="AI9" s="189"/>
      <c r="AJ9" s="162"/>
      <c r="AK9" s="148"/>
      <c r="AL9" s="148"/>
      <c r="AM9" s="163"/>
      <c r="AN9" s="163"/>
      <c r="AO9" s="147"/>
      <c r="AP9" s="189"/>
      <c r="AQ9" s="162"/>
      <c r="AR9" s="148"/>
      <c r="AS9" s="148"/>
      <c r="AT9" s="163"/>
      <c r="AU9" s="163"/>
      <c r="AV9" s="147"/>
      <c r="AW9" s="189"/>
    </row>
    <row r="10" spans="1:49" x14ac:dyDescent="0.25">
      <c r="A10" s="24" t="s">
        <v>11</v>
      </c>
      <c r="B10" s="3" t="s">
        <v>12</v>
      </c>
      <c r="C10" s="17"/>
      <c r="D10" s="3"/>
      <c r="E10" s="3"/>
      <c r="F10" s="4"/>
      <c r="G10" s="4"/>
      <c r="H10" s="53" t="s">
        <v>12</v>
      </c>
      <c r="I10" s="40"/>
      <c r="J10" s="40"/>
      <c r="K10" s="41"/>
      <c r="L10" s="42"/>
      <c r="M10" s="42"/>
      <c r="N10" s="71"/>
      <c r="O10" s="53" t="s">
        <v>12</v>
      </c>
      <c r="P10" s="40"/>
      <c r="Q10" s="40"/>
      <c r="R10" s="41"/>
      <c r="S10" s="42"/>
      <c r="T10" s="42"/>
      <c r="U10" s="69"/>
      <c r="V10" s="53" t="s">
        <v>12</v>
      </c>
      <c r="W10" s="40"/>
      <c r="X10" s="40"/>
      <c r="Y10" s="41"/>
      <c r="Z10" s="42"/>
      <c r="AA10" s="42"/>
      <c r="AB10" s="69"/>
      <c r="AC10" s="53" t="s">
        <v>12</v>
      </c>
      <c r="AD10" s="40"/>
      <c r="AE10" s="40"/>
      <c r="AF10" s="41"/>
      <c r="AG10" s="42"/>
      <c r="AH10" s="42"/>
      <c r="AI10" s="69"/>
      <c r="AJ10" s="53" t="s">
        <v>12</v>
      </c>
      <c r="AK10" s="40"/>
      <c r="AL10" s="40"/>
      <c r="AM10" s="41"/>
      <c r="AN10" s="42"/>
      <c r="AO10" s="42"/>
      <c r="AP10" s="69"/>
      <c r="AQ10" s="53" t="s">
        <v>12</v>
      </c>
      <c r="AR10" s="40"/>
      <c r="AS10" s="40"/>
      <c r="AT10" s="41"/>
      <c r="AU10" s="42"/>
      <c r="AV10" s="42"/>
      <c r="AW10" s="69"/>
    </row>
    <row r="11" spans="1:49" ht="92.25" customHeight="1" x14ac:dyDescent="0.25">
      <c r="A11" s="23"/>
      <c r="B11" s="1">
        <v>1.01</v>
      </c>
      <c r="C11" s="5" t="s">
        <v>13</v>
      </c>
      <c r="D11" s="6" t="s">
        <v>14</v>
      </c>
      <c r="E11" s="6">
        <v>1</v>
      </c>
      <c r="F11" s="7">
        <f>ROUND(4222225,0)</f>
        <v>4222225</v>
      </c>
      <c r="G11" s="38">
        <f>ROUND(F11*E11,0)</f>
        <v>4222225</v>
      </c>
      <c r="H11" s="54" t="s">
        <v>13</v>
      </c>
      <c r="I11" s="6" t="s">
        <v>14</v>
      </c>
      <c r="J11" s="6">
        <v>1</v>
      </c>
      <c r="K11" s="37">
        <f>ROUND(N11,0)</f>
        <v>4000000</v>
      </c>
      <c r="L11" s="37">
        <f>ROUND(K11*J11,0)</f>
        <v>4000000</v>
      </c>
      <c r="M11" s="36" t="str">
        <f>IF(L11&lt;=G11,"VALIDO","NO VALIDO")</f>
        <v>VALIDO</v>
      </c>
      <c r="N11" s="72">
        <v>4000000</v>
      </c>
      <c r="O11" s="54" t="s">
        <v>13</v>
      </c>
      <c r="P11" s="6" t="s">
        <v>14</v>
      </c>
      <c r="Q11" s="6">
        <v>1</v>
      </c>
      <c r="R11" s="37">
        <f>ROUND(U11,0)</f>
        <v>3947780</v>
      </c>
      <c r="S11" s="37">
        <f>ROUND(R11*Q11,0)</f>
        <v>3947780</v>
      </c>
      <c r="T11" s="36" t="str">
        <f>IF(S11&lt;=G11,"VALIDO","NO VALIDO")</f>
        <v>VALIDO</v>
      </c>
      <c r="U11" s="79">
        <v>3947780</v>
      </c>
      <c r="V11" s="54" t="s">
        <v>13</v>
      </c>
      <c r="W11" s="6" t="s">
        <v>14</v>
      </c>
      <c r="X11" s="6">
        <v>1</v>
      </c>
      <c r="Y11" s="37">
        <f>ROUND(AB11,0)</f>
        <v>4222225</v>
      </c>
      <c r="Z11" s="37">
        <f>ROUND(Y11*X11,0)</f>
        <v>4222225</v>
      </c>
      <c r="AA11" s="36" t="str">
        <f>IF(Z11&lt;=G11,"VALIDO","NO VALIDO")</f>
        <v>VALIDO</v>
      </c>
      <c r="AB11" s="85">
        <v>4222225</v>
      </c>
      <c r="AC11" s="54" t="s">
        <v>13</v>
      </c>
      <c r="AD11" s="6" t="s">
        <v>14</v>
      </c>
      <c r="AE11" s="6">
        <v>1</v>
      </c>
      <c r="AF11" s="37">
        <f>ROUND(AI11,0)</f>
        <v>4150000</v>
      </c>
      <c r="AG11" s="37">
        <f>ROUND(AF11*AE11,0)</f>
        <v>4150000</v>
      </c>
      <c r="AH11" s="36" t="str">
        <f>IF(AG11&lt;=G11,"VALIDO","NO VALIDO")</f>
        <v>VALIDO</v>
      </c>
      <c r="AI11" s="87">
        <v>4150000</v>
      </c>
      <c r="AJ11" s="54" t="s">
        <v>13</v>
      </c>
      <c r="AK11" s="6" t="s">
        <v>14</v>
      </c>
      <c r="AL11" s="6">
        <v>1</v>
      </c>
      <c r="AM11" s="37">
        <f>ROUND(AP11,0)</f>
        <v>4000000</v>
      </c>
      <c r="AN11" s="37">
        <f>ROUND(AM11*AL11,0)</f>
        <v>4000000</v>
      </c>
      <c r="AO11" s="36" t="str">
        <f>IF(AN11&lt;=G11,"VALIDO","NO VALIDO")</f>
        <v>VALIDO</v>
      </c>
      <c r="AP11" s="87">
        <v>4000000</v>
      </c>
      <c r="AQ11" s="54" t="s">
        <v>13</v>
      </c>
      <c r="AR11" s="6" t="s">
        <v>14</v>
      </c>
      <c r="AS11" s="6">
        <v>1</v>
      </c>
      <c r="AT11" s="37">
        <f>ROUND(AW11,0)</f>
        <v>4100000</v>
      </c>
      <c r="AU11" s="37">
        <f>ROUND(AT11*AS11,0)</f>
        <v>4100000</v>
      </c>
      <c r="AV11" s="36" t="str">
        <f>IF(AU11&lt;=G11,"VALIDO","NO VALIDO")</f>
        <v>VALIDO</v>
      </c>
      <c r="AW11" s="87">
        <v>4100000</v>
      </c>
    </row>
    <row r="12" spans="1:49" ht="72.75" customHeight="1" x14ac:dyDescent="0.25">
      <c r="A12" s="23"/>
      <c r="B12" s="1">
        <v>1.02</v>
      </c>
      <c r="C12" s="5" t="s">
        <v>15</v>
      </c>
      <c r="D12" s="6" t="s">
        <v>14</v>
      </c>
      <c r="E12" s="6">
        <v>1</v>
      </c>
      <c r="F12" s="7">
        <f>ROUND(2549992,0)</f>
        <v>2549992</v>
      </c>
      <c r="G12" s="38">
        <f t="shared" ref="G12:G18" si="0">ROUND(F12*E12,0)</f>
        <v>2549992</v>
      </c>
      <c r="H12" s="54" t="s">
        <v>15</v>
      </c>
      <c r="I12" s="6" t="s">
        <v>14</v>
      </c>
      <c r="J12" s="6">
        <v>1</v>
      </c>
      <c r="K12" s="37">
        <f t="shared" ref="K12:K18" si="1">ROUND(N12,0)</f>
        <v>2414000</v>
      </c>
      <c r="L12" s="37">
        <f t="shared" ref="L12:L18" si="2">ROUND(K12*J12,0)</f>
        <v>2414000</v>
      </c>
      <c r="M12" s="36" t="str">
        <f>IF(L12&lt;=G12,"VALIDO","NO VALIDO")</f>
        <v>VALIDO</v>
      </c>
      <c r="N12" s="72">
        <v>2414000</v>
      </c>
      <c r="O12" s="54" t="s">
        <v>15</v>
      </c>
      <c r="P12" s="6" t="s">
        <v>14</v>
      </c>
      <c r="Q12" s="6">
        <v>1</v>
      </c>
      <c r="R12" s="37">
        <f t="shared" ref="R12:R18" si="3">ROUND(U12,0)</f>
        <v>2384243</v>
      </c>
      <c r="S12" s="37">
        <f t="shared" ref="S12:S18" si="4">ROUND(R12*Q12,0)</f>
        <v>2384243</v>
      </c>
      <c r="T12" s="36" t="str">
        <f>IF(S12&lt;=G12,"VALIDO","NO VALIDO")</f>
        <v>VALIDO</v>
      </c>
      <c r="U12" s="79">
        <v>2384243</v>
      </c>
      <c r="V12" s="54" t="s">
        <v>15</v>
      </c>
      <c r="W12" s="6" t="s">
        <v>14</v>
      </c>
      <c r="X12" s="6">
        <v>1</v>
      </c>
      <c r="Y12" s="37">
        <f t="shared" ref="Y12:Y18" si="5">ROUND(AB12,0)</f>
        <v>2549992</v>
      </c>
      <c r="Z12" s="37">
        <f t="shared" ref="Z12:Z18" si="6">ROUND(Y12*X12,0)</f>
        <v>2549992</v>
      </c>
      <c r="AA12" s="36" t="str">
        <f>IF(Z12&lt;=G12,"VALIDO","NO VALIDO")</f>
        <v>VALIDO</v>
      </c>
      <c r="AB12" s="85">
        <v>2549992</v>
      </c>
      <c r="AC12" s="54" t="s">
        <v>15</v>
      </c>
      <c r="AD12" s="6" t="s">
        <v>14</v>
      </c>
      <c r="AE12" s="6">
        <v>1</v>
      </c>
      <c r="AF12" s="37">
        <f t="shared" ref="AF12:AF18" si="7">ROUND(AI12,0)</f>
        <v>2500000</v>
      </c>
      <c r="AG12" s="37">
        <f t="shared" ref="AG12:AG18" si="8">ROUND(AF12*AE12,0)</f>
        <v>2500000</v>
      </c>
      <c r="AH12" s="36" t="str">
        <f>IF(AG12&lt;=G12,"VALIDO","NO VALIDO")</f>
        <v>VALIDO</v>
      </c>
      <c r="AI12" s="87">
        <v>2500000</v>
      </c>
      <c r="AJ12" s="54" t="s">
        <v>15</v>
      </c>
      <c r="AK12" s="6" t="s">
        <v>14</v>
      </c>
      <c r="AL12" s="6">
        <v>1</v>
      </c>
      <c r="AM12" s="37">
        <f t="shared" ref="AM12:AM18" si="9">ROUND(AP12,0)</f>
        <v>2500000</v>
      </c>
      <c r="AN12" s="37">
        <f t="shared" ref="AN12:AN18" si="10">ROUND(AM12*AL12,0)</f>
        <v>2500000</v>
      </c>
      <c r="AO12" s="36" t="str">
        <f>IF(AN12&lt;=G12,"VALIDO","NO VALIDO")</f>
        <v>VALIDO</v>
      </c>
      <c r="AP12" s="87">
        <v>2500000</v>
      </c>
      <c r="AQ12" s="54" t="s">
        <v>15</v>
      </c>
      <c r="AR12" s="6" t="s">
        <v>14</v>
      </c>
      <c r="AS12" s="6">
        <v>1</v>
      </c>
      <c r="AT12" s="37">
        <f t="shared" ref="AT12:AT18" si="11">ROUND(AW12,0)</f>
        <v>2430000</v>
      </c>
      <c r="AU12" s="37">
        <f t="shared" ref="AU12:AU18" si="12">ROUND(AT12*AS12,0)</f>
        <v>2430000</v>
      </c>
      <c r="AV12" s="36" t="str">
        <f>IF(AU12&lt;=G12,"VALIDO","NO VALIDO")</f>
        <v>VALIDO</v>
      </c>
      <c r="AW12" s="87">
        <v>2430000</v>
      </c>
    </row>
    <row r="13" spans="1:49" ht="75.75" customHeight="1" x14ac:dyDescent="0.25">
      <c r="A13" s="23"/>
      <c r="B13" s="1">
        <v>1.03</v>
      </c>
      <c r="C13" s="5" t="s">
        <v>16</v>
      </c>
      <c r="D13" s="6" t="s">
        <v>14</v>
      </c>
      <c r="E13" s="6">
        <v>1</v>
      </c>
      <c r="F13" s="7">
        <f>ROUND(4568675,0)</f>
        <v>4568675</v>
      </c>
      <c r="G13" s="38">
        <f t="shared" si="0"/>
        <v>4568675</v>
      </c>
      <c r="H13" s="54" t="s">
        <v>16</v>
      </c>
      <c r="I13" s="6" t="s">
        <v>14</v>
      </c>
      <c r="J13" s="6">
        <v>1</v>
      </c>
      <c r="K13" s="37">
        <f t="shared" si="1"/>
        <v>4326000</v>
      </c>
      <c r="L13" s="37">
        <f t="shared" si="2"/>
        <v>4326000</v>
      </c>
      <c r="M13" s="36" t="str">
        <f>IF(L13&lt;=G13,"VALIDO","NO VALIDO")</f>
        <v>VALIDO</v>
      </c>
      <c r="N13" s="72">
        <v>4326000</v>
      </c>
      <c r="O13" s="54" t="s">
        <v>16</v>
      </c>
      <c r="P13" s="6" t="s">
        <v>14</v>
      </c>
      <c r="Q13" s="6">
        <v>1</v>
      </c>
      <c r="R13" s="37">
        <f t="shared" si="3"/>
        <v>4271711</v>
      </c>
      <c r="S13" s="37">
        <f t="shared" si="4"/>
        <v>4271711</v>
      </c>
      <c r="T13" s="36" t="str">
        <f>IF(S13&lt;=G13,"VALIDO","NO VALIDO")</f>
        <v>VALIDO</v>
      </c>
      <c r="U13" s="79">
        <v>4271711</v>
      </c>
      <c r="V13" s="54" t="s">
        <v>16</v>
      </c>
      <c r="W13" s="6" t="s">
        <v>14</v>
      </c>
      <c r="X13" s="6">
        <v>1</v>
      </c>
      <c r="Y13" s="37">
        <f t="shared" si="5"/>
        <v>4568675</v>
      </c>
      <c r="Z13" s="37">
        <f t="shared" si="6"/>
        <v>4568675</v>
      </c>
      <c r="AA13" s="36" t="str">
        <f>IF(Z13&lt;=G13,"VALIDO","NO VALIDO")</f>
        <v>VALIDO</v>
      </c>
      <c r="AB13" s="85">
        <v>4568675</v>
      </c>
      <c r="AC13" s="54" t="s">
        <v>16</v>
      </c>
      <c r="AD13" s="6" t="s">
        <v>14</v>
      </c>
      <c r="AE13" s="6">
        <v>1</v>
      </c>
      <c r="AF13" s="37">
        <f t="shared" si="7"/>
        <v>4500000</v>
      </c>
      <c r="AG13" s="37">
        <f t="shared" si="8"/>
        <v>4500000</v>
      </c>
      <c r="AH13" s="36" t="str">
        <f>IF(AG13&lt;=G13,"VALIDO","NO VALIDO")</f>
        <v>VALIDO</v>
      </c>
      <c r="AI13" s="87">
        <v>4500000</v>
      </c>
      <c r="AJ13" s="54" t="s">
        <v>16</v>
      </c>
      <c r="AK13" s="6" t="s">
        <v>14</v>
      </c>
      <c r="AL13" s="6">
        <v>1</v>
      </c>
      <c r="AM13" s="37">
        <f t="shared" si="9"/>
        <v>4500000</v>
      </c>
      <c r="AN13" s="37">
        <f t="shared" si="10"/>
        <v>4500000</v>
      </c>
      <c r="AO13" s="36" t="str">
        <f>IF(AN13&lt;=G13,"VALIDO","NO VALIDO")</f>
        <v>VALIDO</v>
      </c>
      <c r="AP13" s="87">
        <v>4500000</v>
      </c>
      <c r="AQ13" s="54" t="s">
        <v>16</v>
      </c>
      <c r="AR13" s="6" t="s">
        <v>14</v>
      </c>
      <c r="AS13" s="6">
        <v>1</v>
      </c>
      <c r="AT13" s="37">
        <f t="shared" si="11"/>
        <v>4380000</v>
      </c>
      <c r="AU13" s="37">
        <f t="shared" si="12"/>
        <v>4380000</v>
      </c>
      <c r="AV13" s="36" t="str">
        <f>IF(AU13&lt;=G13,"VALIDO","NO VALIDO")</f>
        <v>VALIDO</v>
      </c>
      <c r="AW13" s="87">
        <v>4380000</v>
      </c>
    </row>
    <row r="14" spans="1:49" ht="87.75" customHeight="1" x14ac:dyDescent="0.25">
      <c r="A14" s="23"/>
      <c r="B14" s="1">
        <v>1.04</v>
      </c>
      <c r="C14" s="5" t="s">
        <v>17</v>
      </c>
      <c r="D14" s="6" t="s">
        <v>14</v>
      </c>
      <c r="E14" s="6">
        <v>1</v>
      </c>
      <c r="F14" s="7">
        <f>ROUND(2867842,0)</f>
        <v>2867842</v>
      </c>
      <c r="G14" s="38">
        <f t="shared" si="0"/>
        <v>2867842</v>
      </c>
      <c r="H14" s="54" t="s">
        <v>17</v>
      </c>
      <c r="I14" s="6" t="s">
        <v>14</v>
      </c>
      <c r="J14" s="6">
        <v>1</v>
      </c>
      <c r="K14" s="37">
        <f t="shared" si="1"/>
        <v>2715000</v>
      </c>
      <c r="L14" s="37">
        <f t="shared" si="2"/>
        <v>2715000</v>
      </c>
      <c r="M14" s="36" t="str">
        <f>IF(L14&lt;=G14,"VALIDO","NO VALIDO")</f>
        <v>VALIDO</v>
      </c>
      <c r="N14" s="72">
        <v>2715000</v>
      </c>
      <c r="O14" s="54" t="s">
        <v>17</v>
      </c>
      <c r="P14" s="6" t="s">
        <v>14</v>
      </c>
      <c r="Q14" s="6">
        <v>1</v>
      </c>
      <c r="R14" s="37">
        <f t="shared" si="3"/>
        <v>2681432</v>
      </c>
      <c r="S14" s="37">
        <f t="shared" si="4"/>
        <v>2681432</v>
      </c>
      <c r="T14" s="36" t="str">
        <f>IF(S14&lt;=G14,"VALIDO","NO VALIDO")</f>
        <v>VALIDO</v>
      </c>
      <c r="U14" s="79">
        <v>2681432</v>
      </c>
      <c r="V14" s="54" t="s">
        <v>17</v>
      </c>
      <c r="W14" s="6" t="s">
        <v>14</v>
      </c>
      <c r="X14" s="6">
        <v>1</v>
      </c>
      <c r="Y14" s="37">
        <f t="shared" si="5"/>
        <v>2867842</v>
      </c>
      <c r="Z14" s="37">
        <f t="shared" si="6"/>
        <v>2867842</v>
      </c>
      <c r="AA14" s="36" t="str">
        <f>IF(Z14&lt;=G14,"VALIDO","NO VALIDO")</f>
        <v>VALIDO</v>
      </c>
      <c r="AB14" s="85">
        <v>2867842</v>
      </c>
      <c r="AC14" s="54" t="s">
        <v>17</v>
      </c>
      <c r="AD14" s="6" t="s">
        <v>14</v>
      </c>
      <c r="AE14" s="6">
        <v>1</v>
      </c>
      <c r="AF14" s="37">
        <f t="shared" si="7"/>
        <v>2800000</v>
      </c>
      <c r="AG14" s="37">
        <f t="shared" si="8"/>
        <v>2800000</v>
      </c>
      <c r="AH14" s="36" t="str">
        <f>IF(AG14&lt;=G14,"VALIDO","NO VALIDO")</f>
        <v>VALIDO</v>
      </c>
      <c r="AI14" s="87">
        <v>2800000</v>
      </c>
      <c r="AJ14" s="54" t="s">
        <v>17</v>
      </c>
      <c r="AK14" s="6" t="s">
        <v>14</v>
      </c>
      <c r="AL14" s="6">
        <v>1</v>
      </c>
      <c r="AM14" s="37">
        <f t="shared" si="9"/>
        <v>2800000</v>
      </c>
      <c r="AN14" s="37">
        <f t="shared" si="10"/>
        <v>2800000</v>
      </c>
      <c r="AO14" s="36" t="str">
        <f>IF(AN14&lt;=G14,"VALIDO","NO VALIDO")</f>
        <v>VALIDO</v>
      </c>
      <c r="AP14" s="87">
        <v>2800000</v>
      </c>
      <c r="AQ14" s="54" t="s">
        <v>17</v>
      </c>
      <c r="AR14" s="6" t="s">
        <v>14</v>
      </c>
      <c r="AS14" s="6">
        <v>1</v>
      </c>
      <c r="AT14" s="37">
        <f t="shared" si="11"/>
        <v>2750000</v>
      </c>
      <c r="AU14" s="37">
        <f t="shared" si="12"/>
        <v>2750000</v>
      </c>
      <c r="AV14" s="36" t="str">
        <f>IF(AU14&lt;=G14,"VALIDO","NO VALIDO")</f>
        <v>VALIDO</v>
      </c>
      <c r="AW14" s="87">
        <v>2750000</v>
      </c>
    </row>
    <row r="15" spans="1:49" ht="90" customHeight="1" x14ac:dyDescent="0.25">
      <c r="A15" s="23"/>
      <c r="B15" s="1">
        <v>1.05</v>
      </c>
      <c r="C15" s="5" t="s">
        <v>18</v>
      </c>
      <c r="D15" s="6" t="s">
        <v>14</v>
      </c>
      <c r="E15" s="6">
        <v>1</v>
      </c>
      <c r="F15" s="7">
        <f>ROUND(4058425,0)</f>
        <v>4058425</v>
      </c>
      <c r="G15" s="38">
        <f t="shared" si="0"/>
        <v>4058425</v>
      </c>
      <c r="H15" s="54" t="s">
        <v>18</v>
      </c>
      <c r="I15" s="6" t="s">
        <v>14</v>
      </c>
      <c r="J15" s="6">
        <v>1</v>
      </c>
      <c r="K15" s="37">
        <f t="shared" si="1"/>
        <v>3843000</v>
      </c>
      <c r="L15" s="37">
        <f t="shared" si="2"/>
        <v>3843000</v>
      </c>
      <c r="M15" s="36" t="str">
        <f>IF(L15&lt;=G15,"VALIDO","NO VALIDO")</f>
        <v>VALIDO</v>
      </c>
      <c r="N15" s="72">
        <v>3843000</v>
      </c>
      <c r="O15" s="54" t="s">
        <v>18</v>
      </c>
      <c r="P15" s="6" t="s">
        <v>14</v>
      </c>
      <c r="Q15" s="6">
        <v>1</v>
      </c>
      <c r="R15" s="37">
        <f t="shared" si="3"/>
        <v>3794627</v>
      </c>
      <c r="S15" s="37">
        <f t="shared" si="4"/>
        <v>3794627</v>
      </c>
      <c r="T15" s="36" t="str">
        <f>IF(S15&lt;=G15,"VALIDO","NO VALIDO")</f>
        <v>VALIDO</v>
      </c>
      <c r="U15" s="79">
        <v>3794627</v>
      </c>
      <c r="V15" s="54" t="s">
        <v>18</v>
      </c>
      <c r="W15" s="6" t="s">
        <v>14</v>
      </c>
      <c r="X15" s="6">
        <v>1</v>
      </c>
      <c r="Y15" s="37">
        <f t="shared" si="5"/>
        <v>4058425</v>
      </c>
      <c r="Z15" s="37">
        <f t="shared" si="6"/>
        <v>4058425</v>
      </c>
      <c r="AA15" s="36" t="str">
        <f>IF(Z15&lt;=G15,"VALIDO","NO VALIDO")</f>
        <v>VALIDO</v>
      </c>
      <c r="AB15" s="85">
        <v>4058425</v>
      </c>
      <c r="AC15" s="54" t="s">
        <v>18</v>
      </c>
      <c r="AD15" s="6" t="s">
        <v>14</v>
      </c>
      <c r="AE15" s="6">
        <v>1</v>
      </c>
      <c r="AF15" s="37">
        <f t="shared" si="7"/>
        <v>4000000</v>
      </c>
      <c r="AG15" s="37">
        <f t="shared" si="8"/>
        <v>4000000</v>
      </c>
      <c r="AH15" s="36" t="str">
        <f>IF(AG15&lt;=G15,"VALIDO","NO VALIDO")</f>
        <v>VALIDO</v>
      </c>
      <c r="AI15" s="87">
        <v>4000000</v>
      </c>
      <c r="AJ15" s="54" t="s">
        <v>18</v>
      </c>
      <c r="AK15" s="6" t="s">
        <v>14</v>
      </c>
      <c r="AL15" s="6">
        <v>1</v>
      </c>
      <c r="AM15" s="37">
        <f t="shared" si="9"/>
        <v>4000000</v>
      </c>
      <c r="AN15" s="37">
        <f t="shared" si="10"/>
        <v>4000000</v>
      </c>
      <c r="AO15" s="36" t="str">
        <f>IF(AN15&lt;=G15,"VALIDO","NO VALIDO")</f>
        <v>VALIDO</v>
      </c>
      <c r="AP15" s="87">
        <v>4000000</v>
      </c>
      <c r="AQ15" s="54" t="s">
        <v>18</v>
      </c>
      <c r="AR15" s="6" t="s">
        <v>14</v>
      </c>
      <c r="AS15" s="6">
        <v>1</v>
      </c>
      <c r="AT15" s="37">
        <f t="shared" si="11"/>
        <v>4000000</v>
      </c>
      <c r="AU15" s="37">
        <f t="shared" si="12"/>
        <v>4000000</v>
      </c>
      <c r="AV15" s="36" t="str">
        <f>IF(AU15&lt;=G15,"VALIDO","NO VALIDO")</f>
        <v>VALIDO</v>
      </c>
      <c r="AW15" s="87">
        <v>4000000</v>
      </c>
    </row>
    <row r="16" spans="1:49" ht="96" customHeight="1" x14ac:dyDescent="0.25">
      <c r="A16" s="23"/>
      <c r="B16" s="1">
        <v>1.06</v>
      </c>
      <c r="C16" s="5" t="s">
        <v>19</v>
      </c>
      <c r="D16" s="6" t="s">
        <v>14</v>
      </c>
      <c r="E16" s="6">
        <v>1</v>
      </c>
      <c r="F16" s="7">
        <f>ROUND(4266857,0)</f>
        <v>4266857</v>
      </c>
      <c r="G16" s="38">
        <f t="shared" si="0"/>
        <v>4266857</v>
      </c>
      <c r="H16" s="54" t="s">
        <v>19</v>
      </c>
      <c r="I16" s="6" t="s">
        <v>14</v>
      </c>
      <c r="J16" s="6">
        <v>1</v>
      </c>
      <c r="K16" s="37">
        <f t="shared" si="1"/>
        <v>4040000</v>
      </c>
      <c r="L16" s="37">
        <f t="shared" si="2"/>
        <v>4040000</v>
      </c>
      <c r="M16" s="36" t="str">
        <f>IF(L16&lt;=G16,"VALIDO","NO VALIDO")</f>
        <v>VALIDO</v>
      </c>
      <c r="N16" s="72">
        <v>4040000</v>
      </c>
      <c r="O16" s="54" t="s">
        <v>19</v>
      </c>
      <c r="P16" s="6" t="s">
        <v>14</v>
      </c>
      <c r="Q16" s="6">
        <v>1</v>
      </c>
      <c r="R16" s="37">
        <f t="shared" si="3"/>
        <v>3989511</v>
      </c>
      <c r="S16" s="37">
        <f t="shared" si="4"/>
        <v>3989511</v>
      </c>
      <c r="T16" s="36" t="str">
        <f>IF(S16&lt;=G16,"VALIDO","NO VALIDO")</f>
        <v>VALIDO</v>
      </c>
      <c r="U16" s="79">
        <v>3989511</v>
      </c>
      <c r="V16" s="54" t="s">
        <v>19</v>
      </c>
      <c r="W16" s="6" t="s">
        <v>14</v>
      </c>
      <c r="X16" s="6">
        <v>1</v>
      </c>
      <c r="Y16" s="37">
        <f t="shared" si="5"/>
        <v>4266857</v>
      </c>
      <c r="Z16" s="37">
        <f t="shared" si="6"/>
        <v>4266857</v>
      </c>
      <c r="AA16" s="36" t="str">
        <f>IF(Z16&lt;=G16,"VALIDO","NO VALIDO")</f>
        <v>VALIDO</v>
      </c>
      <c r="AB16" s="85">
        <v>4266857</v>
      </c>
      <c r="AC16" s="54" t="s">
        <v>19</v>
      </c>
      <c r="AD16" s="6" t="s">
        <v>14</v>
      </c>
      <c r="AE16" s="6">
        <v>1</v>
      </c>
      <c r="AF16" s="37">
        <f t="shared" si="7"/>
        <v>4200000</v>
      </c>
      <c r="AG16" s="37">
        <f t="shared" si="8"/>
        <v>4200000</v>
      </c>
      <c r="AH16" s="36" t="str">
        <f>IF(AG16&lt;=G16,"VALIDO","NO VALIDO")</f>
        <v>VALIDO</v>
      </c>
      <c r="AI16" s="87">
        <v>4200000</v>
      </c>
      <c r="AJ16" s="54" t="s">
        <v>19</v>
      </c>
      <c r="AK16" s="6" t="s">
        <v>14</v>
      </c>
      <c r="AL16" s="6">
        <v>1</v>
      </c>
      <c r="AM16" s="37">
        <f t="shared" si="9"/>
        <v>4200000</v>
      </c>
      <c r="AN16" s="37">
        <f t="shared" si="10"/>
        <v>4200000</v>
      </c>
      <c r="AO16" s="36" t="str">
        <f>IF(AN16&lt;=G16,"VALIDO","NO VALIDO")</f>
        <v>VALIDO</v>
      </c>
      <c r="AP16" s="87">
        <v>4200000</v>
      </c>
      <c r="AQ16" s="54" t="s">
        <v>19</v>
      </c>
      <c r="AR16" s="6" t="s">
        <v>14</v>
      </c>
      <c r="AS16" s="6">
        <v>1</v>
      </c>
      <c r="AT16" s="37">
        <f t="shared" si="11"/>
        <v>4100000</v>
      </c>
      <c r="AU16" s="37">
        <f t="shared" si="12"/>
        <v>4100000</v>
      </c>
      <c r="AV16" s="36" t="str">
        <f>IF(AU16&lt;=G16,"VALIDO","NO VALIDO")</f>
        <v>VALIDO</v>
      </c>
      <c r="AW16" s="87">
        <v>4100000</v>
      </c>
    </row>
    <row r="17" spans="1:49" ht="99" customHeight="1" x14ac:dyDescent="0.25">
      <c r="A17" s="23"/>
      <c r="B17" s="1">
        <v>1.07</v>
      </c>
      <c r="C17" s="5" t="s">
        <v>20</v>
      </c>
      <c r="D17" s="6" t="s">
        <v>14</v>
      </c>
      <c r="E17" s="6">
        <v>1</v>
      </c>
      <c r="F17" s="7">
        <f>ROUND(4152675,0)</f>
        <v>4152675</v>
      </c>
      <c r="G17" s="38">
        <f t="shared" si="0"/>
        <v>4152675</v>
      </c>
      <c r="H17" s="54" t="s">
        <v>20</v>
      </c>
      <c r="I17" s="6" t="s">
        <v>14</v>
      </c>
      <c r="J17" s="6">
        <v>1</v>
      </c>
      <c r="K17" s="37">
        <f t="shared" si="1"/>
        <v>3932000</v>
      </c>
      <c r="L17" s="37">
        <f t="shared" si="2"/>
        <v>3932000</v>
      </c>
      <c r="M17" s="36" t="str">
        <f>IF(L17&lt;=G17,"VALIDO","NO VALIDO")</f>
        <v>VALIDO</v>
      </c>
      <c r="N17" s="72">
        <v>3932000</v>
      </c>
      <c r="O17" s="54" t="s">
        <v>20</v>
      </c>
      <c r="P17" s="6" t="s">
        <v>14</v>
      </c>
      <c r="Q17" s="6">
        <v>1</v>
      </c>
      <c r="R17" s="37">
        <f t="shared" si="3"/>
        <v>3882751</v>
      </c>
      <c r="S17" s="37">
        <f t="shared" si="4"/>
        <v>3882751</v>
      </c>
      <c r="T17" s="36" t="str">
        <f>IF(S17&lt;=G17,"VALIDO","NO VALIDO")</f>
        <v>VALIDO</v>
      </c>
      <c r="U17" s="79">
        <v>3882751</v>
      </c>
      <c r="V17" s="54" t="s">
        <v>20</v>
      </c>
      <c r="W17" s="6" t="s">
        <v>14</v>
      </c>
      <c r="X17" s="6">
        <v>1</v>
      </c>
      <c r="Y17" s="37">
        <f t="shared" si="5"/>
        <v>4152675</v>
      </c>
      <c r="Z17" s="37">
        <f t="shared" si="6"/>
        <v>4152675</v>
      </c>
      <c r="AA17" s="36" t="str">
        <f>IF(Z17&lt;=G17,"VALIDO","NO VALIDO")</f>
        <v>VALIDO</v>
      </c>
      <c r="AB17" s="85">
        <v>4152675</v>
      </c>
      <c r="AC17" s="54" t="s">
        <v>20</v>
      </c>
      <c r="AD17" s="6" t="s">
        <v>14</v>
      </c>
      <c r="AE17" s="6">
        <v>1</v>
      </c>
      <c r="AF17" s="37">
        <f t="shared" si="7"/>
        <v>4100000</v>
      </c>
      <c r="AG17" s="37">
        <f t="shared" si="8"/>
        <v>4100000</v>
      </c>
      <c r="AH17" s="36" t="str">
        <f>IF(AG17&lt;=G17,"VALIDO","NO VALIDO")</f>
        <v>VALIDO</v>
      </c>
      <c r="AI17" s="87">
        <v>4100000</v>
      </c>
      <c r="AJ17" s="54" t="s">
        <v>20</v>
      </c>
      <c r="AK17" s="6" t="s">
        <v>14</v>
      </c>
      <c r="AL17" s="6">
        <v>1</v>
      </c>
      <c r="AM17" s="37">
        <f t="shared" si="9"/>
        <v>4000000</v>
      </c>
      <c r="AN17" s="37">
        <f t="shared" si="10"/>
        <v>4000000</v>
      </c>
      <c r="AO17" s="36" t="str">
        <f>IF(AN17&lt;=G17,"VALIDO","NO VALIDO")</f>
        <v>VALIDO</v>
      </c>
      <c r="AP17" s="87">
        <v>4000000</v>
      </c>
      <c r="AQ17" s="54" t="s">
        <v>20</v>
      </c>
      <c r="AR17" s="6" t="s">
        <v>14</v>
      </c>
      <c r="AS17" s="6">
        <v>1</v>
      </c>
      <c r="AT17" s="37">
        <f t="shared" si="11"/>
        <v>4000000</v>
      </c>
      <c r="AU17" s="37">
        <f t="shared" si="12"/>
        <v>4000000</v>
      </c>
      <c r="AV17" s="36" t="str">
        <f>IF(AU17&lt;=G17,"VALIDO","NO VALIDO")</f>
        <v>VALIDO</v>
      </c>
      <c r="AW17" s="87">
        <v>4000000</v>
      </c>
    </row>
    <row r="18" spans="1:49" ht="90.75" customHeight="1" x14ac:dyDescent="0.25">
      <c r="A18" s="23"/>
      <c r="B18" s="1">
        <v>1.08</v>
      </c>
      <c r="C18" s="5" t="s">
        <v>21</v>
      </c>
      <c r="D18" s="6" t="s">
        <v>14</v>
      </c>
      <c r="E18" s="6">
        <v>1</v>
      </c>
      <c r="F18" s="7">
        <f>ROUND(2807825,0)</f>
        <v>2807825</v>
      </c>
      <c r="G18" s="38">
        <f t="shared" si="0"/>
        <v>2807825</v>
      </c>
      <c r="H18" s="54" t="s">
        <v>21</v>
      </c>
      <c r="I18" s="6" t="s">
        <v>14</v>
      </c>
      <c r="J18" s="6">
        <v>1</v>
      </c>
      <c r="K18" s="37">
        <f t="shared" si="1"/>
        <v>2659000</v>
      </c>
      <c r="L18" s="37">
        <f t="shared" si="2"/>
        <v>2659000</v>
      </c>
      <c r="M18" s="36" t="str">
        <f>IF(L18&lt;=G18,"VALIDO","NO VALIDO")</f>
        <v>VALIDO</v>
      </c>
      <c r="N18" s="72">
        <v>2659000</v>
      </c>
      <c r="O18" s="54" t="s">
        <v>21</v>
      </c>
      <c r="P18" s="6" t="s">
        <v>14</v>
      </c>
      <c r="Q18" s="6">
        <v>1</v>
      </c>
      <c r="R18" s="37">
        <f t="shared" si="3"/>
        <v>2625316</v>
      </c>
      <c r="S18" s="37">
        <f t="shared" si="4"/>
        <v>2625316</v>
      </c>
      <c r="T18" s="36" t="str">
        <f>IF(S18&lt;=G18,"VALIDO","NO VALIDO")</f>
        <v>VALIDO</v>
      </c>
      <c r="U18" s="79">
        <v>2625316</v>
      </c>
      <c r="V18" s="54" t="s">
        <v>21</v>
      </c>
      <c r="W18" s="6" t="s">
        <v>14</v>
      </c>
      <c r="X18" s="6">
        <v>1</v>
      </c>
      <c r="Y18" s="37">
        <f t="shared" si="5"/>
        <v>2807825</v>
      </c>
      <c r="Z18" s="37">
        <f t="shared" si="6"/>
        <v>2807825</v>
      </c>
      <c r="AA18" s="36" t="str">
        <f>IF(Z18&lt;=G18,"VALIDO","NO VALIDO")</f>
        <v>VALIDO</v>
      </c>
      <c r="AB18" s="85">
        <v>2807825</v>
      </c>
      <c r="AC18" s="54" t="s">
        <v>21</v>
      </c>
      <c r="AD18" s="6" t="s">
        <v>14</v>
      </c>
      <c r="AE18" s="6">
        <v>1</v>
      </c>
      <c r="AF18" s="37">
        <f t="shared" si="7"/>
        <v>2700000</v>
      </c>
      <c r="AG18" s="37">
        <f t="shared" si="8"/>
        <v>2700000</v>
      </c>
      <c r="AH18" s="36" t="str">
        <f>IF(AG18&lt;=G18,"VALIDO","NO VALIDO")</f>
        <v>VALIDO</v>
      </c>
      <c r="AI18" s="87">
        <v>2700000</v>
      </c>
      <c r="AJ18" s="54" t="s">
        <v>21</v>
      </c>
      <c r="AK18" s="6" t="s">
        <v>14</v>
      </c>
      <c r="AL18" s="6">
        <v>1</v>
      </c>
      <c r="AM18" s="37">
        <f t="shared" si="9"/>
        <v>2770000</v>
      </c>
      <c r="AN18" s="37">
        <f t="shared" si="10"/>
        <v>2770000</v>
      </c>
      <c r="AO18" s="36" t="str">
        <f>IF(AN18&lt;=G18,"VALIDO","NO VALIDO")</f>
        <v>VALIDO</v>
      </c>
      <c r="AP18" s="87">
        <v>2770000</v>
      </c>
      <c r="AQ18" s="54" t="s">
        <v>21</v>
      </c>
      <c r="AR18" s="6" t="s">
        <v>14</v>
      </c>
      <c r="AS18" s="6">
        <v>1</v>
      </c>
      <c r="AT18" s="37">
        <f t="shared" si="11"/>
        <v>2700000</v>
      </c>
      <c r="AU18" s="37">
        <f t="shared" si="12"/>
        <v>2700000</v>
      </c>
      <c r="AV18" s="36" t="str">
        <f>IF(AU18&lt;=G18,"VALIDO","NO VALIDO")</f>
        <v>VALIDO</v>
      </c>
      <c r="AW18" s="87">
        <v>2700000</v>
      </c>
    </row>
    <row r="19" spans="1:49" ht="16.5" x14ac:dyDescent="0.25">
      <c r="A19" s="25"/>
      <c r="B19" s="8"/>
      <c r="C19" s="18"/>
      <c r="D19" s="8"/>
      <c r="E19" s="8"/>
      <c r="F19" s="9"/>
      <c r="G19" s="10">
        <f>SUM(G11:G18)</f>
        <v>29494516</v>
      </c>
      <c r="H19" s="55"/>
      <c r="I19" s="43"/>
      <c r="J19" s="43"/>
      <c r="K19" s="44"/>
      <c r="L19" s="45">
        <f>SUM(L11:L18)</f>
        <v>27929000</v>
      </c>
      <c r="M19" s="36" t="str">
        <f>IF(L19&lt;=G19,"VALIDO","NO VALIDO")</f>
        <v>VALIDO</v>
      </c>
      <c r="N19" s="73"/>
      <c r="O19" s="55"/>
      <c r="P19" s="43"/>
      <c r="Q19" s="43"/>
      <c r="R19" s="44"/>
      <c r="S19" s="45">
        <f>SUM(S11:S18)</f>
        <v>27577371</v>
      </c>
      <c r="T19" s="36" t="str">
        <f>IF(S19&lt;=G19,"VALIDO","NO VALIDO")</f>
        <v>VALIDO</v>
      </c>
      <c r="U19" s="67"/>
      <c r="V19" s="55"/>
      <c r="W19" s="43"/>
      <c r="X19" s="43"/>
      <c r="Y19" s="44"/>
      <c r="Z19" s="45">
        <f>SUM(Z11:Z18)</f>
        <v>29494516</v>
      </c>
      <c r="AA19" s="36" t="str">
        <f>IF(Z19&lt;=G19,"VALIDO","NO VALIDO")</f>
        <v>VALIDO</v>
      </c>
      <c r="AB19" s="67"/>
      <c r="AC19" s="55"/>
      <c r="AD19" s="43"/>
      <c r="AE19" s="43"/>
      <c r="AF19" s="44"/>
      <c r="AG19" s="45">
        <f>SUM(AG11:AG18)</f>
        <v>28950000</v>
      </c>
      <c r="AH19" s="36" t="str">
        <f>IF(AG19&lt;=G19,"VALIDO","NO VALIDO")</f>
        <v>VALIDO</v>
      </c>
      <c r="AI19" s="67"/>
      <c r="AJ19" s="55"/>
      <c r="AK19" s="43"/>
      <c r="AL19" s="43"/>
      <c r="AM19" s="44"/>
      <c r="AN19" s="45">
        <f>SUM(AN11:AN18)</f>
        <v>28770000</v>
      </c>
      <c r="AO19" s="36" t="str">
        <f>IF(AN19&lt;=G19,"VALIDO","NO VALIDO")</f>
        <v>VALIDO</v>
      </c>
      <c r="AP19" s="67"/>
      <c r="AQ19" s="55"/>
      <c r="AR19" s="43"/>
      <c r="AS19" s="43"/>
      <c r="AT19" s="44"/>
      <c r="AU19" s="45">
        <f>SUM(AU11:AU18)</f>
        <v>28460000</v>
      </c>
      <c r="AV19" s="36" t="str">
        <f>IF(AU19&lt;=G19,"VALIDO","NO VALIDO")</f>
        <v>VALIDO</v>
      </c>
      <c r="AW19" s="67"/>
    </row>
    <row r="20" spans="1:49" x14ac:dyDescent="0.25">
      <c r="A20" s="24" t="s">
        <v>22</v>
      </c>
      <c r="B20" s="3" t="s">
        <v>23</v>
      </c>
      <c r="C20" s="17"/>
      <c r="D20" s="3"/>
      <c r="E20" s="3"/>
      <c r="F20" s="4"/>
      <c r="G20" s="4"/>
      <c r="H20" s="53" t="s">
        <v>23</v>
      </c>
      <c r="I20" s="40"/>
      <c r="J20" s="40"/>
      <c r="K20" s="41"/>
      <c r="L20" s="42"/>
      <c r="M20" s="42"/>
      <c r="N20" s="71"/>
      <c r="O20" s="53" t="s">
        <v>23</v>
      </c>
      <c r="P20" s="40"/>
      <c r="Q20" s="40"/>
      <c r="R20" s="41"/>
      <c r="S20" s="42"/>
      <c r="T20" s="42"/>
      <c r="U20" s="69"/>
      <c r="V20" s="53" t="s">
        <v>23</v>
      </c>
      <c r="W20" s="40"/>
      <c r="X20" s="40"/>
      <c r="Y20" s="41"/>
      <c r="Z20" s="42"/>
      <c r="AA20" s="42"/>
      <c r="AB20" s="69"/>
      <c r="AC20" s="53" t="s">
        <v>23</v>
      </c>
      <c r="AD20" s="40"/>
      <c r="AE20" s="40"/>
      <c r="AF20" s="41"/>
      <c r="AG20" s="42"/>
      <c r="AH20" s="42"/>
      <c r="AI20" s="69"/>
      <c r="AJ20" s="53" t="s">
        <v>23</v>
      </c>
      <c r="AK20" s="40"/>
      <c r="AL20" s="40"/>
      <c r="AM20" s="41"/>
      <c r="AN20" s="42"/>
      <c r="AO20" s="42"/>
      <c r="AP20" s="69"/>
      <c r="AQ20" s="53" t="s">
        <v>23</v>
      </c>
      <c r="AR20" s="40"/>
      <c r="AS20" s="40"/>
      <c r="AT20" s="41"/>
      <c r="AU20" s="42"/>
      <c r="AV20" s="42"/>
      <c r="AW20" s="69"/>
    </row>
    <row r="21" spans="1:49" ht="97.5" customHeight="1" x14ac:dyDescent="0.25">
      <c r="A21" s="23"/>
      <c r="B21" s="1">
        <v>2.0099999999999998</v>
      </c>
      <c r="C21" s="5" t="s">
        <v>24</v>
      </c>
      <c r="D21" s="6" t="s">
        <v>14</v>
      </c>
      <c r="E21" s="6">
        <v>1</v>
      </c>
      <c r="F21" s="7">
        <f>ROUND(2498425,0)</f>
        <v>2498425</v>
      </c>
      <c r="G21" s="38">
        <f>ROUND(F21*E21,0)</f>
        <v>2498425</v>
      </c>
      <c r="H21" s="54" t="s">
        <v>24</v>
      </c>
      <c r="I21" s="6" t="s">
        <v>14</v>
      </c>
      <c r="J21" s="6">
        <v>1</v>
      </c>
      <c r="K21" s="37">
        <f>ROUND(N21,0)</f>
        <v>2366000</v>
      </c>
      <c r="L21" s="37">
        <f>ROUND(K21*J21,0)</f>
        <v>2366000</v>
      </c>
      <c r="M21" s="36" t="str">
        <f>IF(L21&lt;=G21,"VALIDO","NO VALIDO")</f>
        <v>VALIDO</v>
      </c>
      <c r="N21" s="74">
        <v>2366000</v>
      </c>
      <c r="O21" s="54" t="s">
        <v>24</v>
      </c>
      <c r="P21" s="6" t="s">
        <v>14</v>
      </c>
      <c r="Q21" s="6">
        <v>1</v>
      </c>
      <c r="R21" s="37">
        <f>ROUND(U21,0)</f>
        <v>2348520</v>
      </c>
      <c r="S21" s="37">
        <f>ROUND(R21*Q21,0)</f>
        <v>2348520</v>
      </c>
      <c r="T21" s="36" t="str">
        <f>IF(S21&lt;=G21,"VALIDO","NO VALIDO")</f>
        <v>VALIDO</v>
      </c>
      <c r="U21" s="80">
        <f>'[1]Table 1'!$G$17</f>
        <v>2348520</v>
      </c>
      <c r="V21" s="54" t="s">
        <v>24</v>
      </c>
      <c r="W21" s="6" t="s">
        <v>14</v>
      </c>
      <c r="X21" s="6">
        <v>1</v>
      </c>
      <c r="Y21" s="37">
        <f>ROUND(AB21,0)</f>
        <v>2498425</v>
      </c>
      <c r="Z21" s="37">
        <f>ROUND(Y21*X21,0)</f>
        <v>2498425</v>
      </c>
      <c r="AA21" s="36" t="str">
        <f>IF(Z21&lt;=G21,"VALIDO","NO VALIDO")</f>
        <v>VALIDO</v>
      </c>
      <c r="AB21" s="85">
        <v>2498425</v>
      </c>
      <c r="AC21" s="54" t="s">
        <v>24</v>
      </c>
      <c r="AD21" s="6" t="s">
        <v>14</v>
      </c>
      <c r="AE21" s="6">
        <v>1</v>
      </c>
      <c r="AF21" s="37">
        <f>ROUND(AI21,0)</f>
        <v>2405000</v>
      </c>
      <c r="AG21" s="37">
        <f>ROUND(AF21*AE21,0)</f>
        <v>2405000</v>
      </c>
      <c r="AH21" s="36" t="str">
        <f>IF(AG21&lt;=G21,"VALIDO","NO VALIDO")</f>
        <v>VALIDO</v>
      </c>
      <c r="AI21" s="87">
        <v>2405000</v>
      </c>
      <c r="AJ21" s="54" t="s">
        <v>24</v>
      </c>
      <c r="AK21" s="6" t="s">
        <v>14</v>
      </c>
      <c r="AL21" s="6">
        <v>1</v>
      </c>
      <c r="AM21" s="37">
        <f>ROUND(AP21,0)</f>
        <v>2400000</v>
      </c>
      <c r="AN21" s="37">
        <f>ROUND(AM21*AL21,0)</f>
        <v>2400000</v>
      </c>
      <c r="AO21" s="36" t="str">
        <f>IF(AN21&lt;=G21,"VALIDO","NO VALIDO")</f>
        <v>VALIDO</v>
      </c>
      <c r="AP21" s="87">
        <v>2400000</v>
      </c>
      <c r="AQ21" s="54" t="s">
        <v>24</v>
      </c>
      <c r="AR21" s="6" t="s">
        <v>14</v>
      </c>
      <c r="AS21" s="6">
        <v>1</v>
      </c>
      <c r="AT21" s="37">
        <f>ROUND(AW21,0)</f>
        <v>2350000</v>
      </c>
      <c r="AU21" s="37">
        <f>ROUND(AT21*AS21,0)</f>
        <v>2350000</v>
      </c>
      <c r="AV21" s="36" t="str">
        <f>IF(AU21&lt;=G21,"VALIDO","NO VALIDO")</f>
        <v>VALIDO</v>
      </c>
      <c r="AW21" s="87">
        <v>2350000</v>
      </c>
    </row>
    <row r="22" spans="1:49" ht="90.75" customHeight="1" x14ac:dyDescent="0.25">
      <c r="A22" s="23"/>
      <c r="B22" s="1">
        <v>2.02</v>
      </c>
      <c r="C22" s="5" t="s">
        <v>25</v>
      </c>
      <c r="D22" s="6" t="s">
        <v>14</v>
      </c>
      <c r="E22" s="6">
        <v>1</v>
      </c>
      <c r="F22" s="7">
        <f>ROUND(2498425,0)</f>
        <v>2498425</v>
      </c>
      <c r="G22" s="38">
        <f t="shared" ref="G22:G27" si="13">ROUND(F22*E22,0)</f>
        <v>2498425</v>
      </c>
      <c r="H22" s="54" t="s">
        <v>25</v>
      </c>
      <c r="I22" s="6" t="s">
        <v>14</v>
      </c>
      <c r="J22" s="6">
        <v>1</v>
      </c>
      <c r="K22" s="37">
        <f t="shared" ref="K22:K27" si="14">ROUND(N22,0)</f>
        <v>2366000</v>
      </c>
      <c r="L22" s="37">
        <f t="shared" ref="L22:L27" si="15">ROUND(K22*J22,0)</f>
        <v>2366000</v>
      </c>
      <c r="M22" s="36" t="str">
        <f>IF(L22&lt;=G22,"VALIDO","NO VALIDO")</f>
        <v>VALIDO</v>
      </c>
      <c r="N22" s="74">
        <v>2366000</v>
      </c>
      <c r="O22" s="54" t="s">
        <v>25</v>
      </c>
      <c r="P22" s="6" t="s">
        <v>14</v>
      </c>
      <c r="Q22" s="6">
        <v>1</v>
      </c>
      <c r="R22" s="37">
        <f t="shared" ref="R22:R27" si="16">ROUND(U22,0)</f>
        <v>2348520</v>
      </c>
      <c r="S22" s="37">
        <f t="shared" ref="S22:S27" si="17">ROUND(R22*Q22,0)</f>
        <v>2348520</v>
      </c>
      <c r="T22" s="36" t="str">
        <f>IF(S22&lt;=G22,"VALIDO","NO VALIDO")</f>
        <v>VALIDO</v>
      </c>
      <c r="U22" s="81">
        <v>2348520</v>
      </c>
      <c r="V22" s="54" t="s">
        <v>25</v>
      </c>
      <c r="W22" s="6" t="s">
        <v>14</v>
      </c>
      <c r="X22" s="6">
        <v>1</v>
      </c>
      <c r="Y22" s="37">
        <f t="shared" ref="Y22:Y27" si="18">ROUND(AB22,0)</f>
        <v>2498425</v>
      </c>
      <c r="Z22" s="37">
        <f t="shared" ref="Z22:Z27" si="19">ROUND(Y22*X22,0)</f>
        <v>2498425</v>
      </c>
      <c r="AA22" s="36" t="str">
        <f>IF(Z22&lt;=G22,"VALIDO","NO VALIDO")</f>
        <v>VALIDO</v>
      </c>
      <c r="AB22" s="85">
        <v>2498425</v>
      </c>
      <c r="AC22" s="54" t="s">
        <v>25</v>
      </c>
      <c r="AD22" s="6" t="s">
        <v>14</v>
      </c>
      <c r="AE22" s="6">
        <v>1</v>
      </c>
      <c r="AF22" s="37">
        <f t="shared" ref="AF22:AF27" si="20">ROUND(AI22,0)</f>
        <v>2405000</v>
      </c>
      <c r="AG22" s="37">
        <f t="shared" ref="AG22:AG27" si="21">ROUND(AF22*AE22,0)</f>
        <v>2405000</v>
      </c>
      <c r="AH22" s="36" t="str">
        <f>IF(AG22&lt;=G22,"VALIDO","NO VALIDO")</f>
        <v>VALIDO</v>
      </c>
      <c r="AI22" s="87">
        <v>2405000</v>
      </c>
      <c r="AJ22" s="54" t="s">
        <v>25</v>
      </c>
      <c r="AK22" s="6" t="s">
        <v>14</v>
      </c>
      <c r="AL22" s="6">
        <v>1</v>
      </c>
      <c r="AM22" s="37">
        <f t="shared" ref="AM22:AM27" si="22">ROUND(AP22,0)</f>
        <v>2400000</v>
      </c>
      <c r="AN22" s="37">
        <f t="shared" ref="AN22:AN27" si="23">ROUND(AM22*AL22,0)</f>
        <v>2400000</v>
      </c>
      <c r="AO22" s="36" t="str">
        <f>IF(AN22&lt;=G22,"VALIDO","NO VALIDO")</f>
        <v>VALIDO</v>
      </c>
      <c r="AP22" s="87">
        <v>2400000</v>
      </c>
      <c r="AQ22" s="54" t="s">
        <v>25</v>
      </c>
      <c r="AR22" s="6" t="s">
        <v>14</v>
      </c>
      <c r="AS22" s="6">
        <v>1</v>
      </c>
      <c r="AT22" s="37">
        <f t="shared" ref="AT22:AT27" si="24">ROUND(AW22,0)</f>
        <v>2350000</v>
      </c>
      <c r="AU22" s="37">
        <f t="shared" ref="AU22:AU27" si="25">ROUND(AT22*AS22,0)</f>
        <v>2350000</v>
      </c>
      <c r="AV22" s="36" t="str">
        <f>IF(AU22&lt;=G22,"VALIDO","NO VALIDO")</f>
        <v>VALIDO</v>
      </c>
      <c r="AW22" s="87">
        <v>2350000</v>
      </c>
    </row>
    <row r="23" spans="1:49" ht="93.75" customHeight="1" x14ac:dyDescent="0.25">
      <c r="A23" s="23"/>
      <c r="B23" s="1">
        <v>2.0299999999999998</v>
      </c>
      <c r="C23" s="5" t="s">
        <v>26</v>
      </c>
      <c r="D23" s="6" t="s">
        <v>14</v>
      </c>
      <c r="E23" s="6">
        <v>1</v>
      </c>
      <c r="F23" s="7">
        <f>ROUND(2498425,0)</f>
        <v>2498425</v>
      </c>
      <c r="G23" s="38">
        <f t="shared" si="13"/>
        <v>2498425</v>
      </c>
      <c r="H23" s="54" t="s">
        <v>26</v>
      </c>
      <c r="I23" s="6" t="s">
        <v>14</v>
      </c>
      <c r="J23" s="6">
        <v>1</v>
      </c>
      <c r="K23" s="37">
        <f t="shared" si="14"/>
        <v>2366000</v>
      </c>
      <c r="L23" s="37">
        <f t="shared" si="15"/>
        <v>2366000</v>
      </c>
      <c r="M23" s="36" t="str">
        <f>IF(L23&lt;=G23,"VALIDO","NO VALIDO")</f>
        <v>VALIDO</v>
      </c>
      <c r="N23" s="74">
        <v>2366000</v>
      </c>
      <c r="O23" s="54" t="s">
        <v>26</v>
      </c>
      <c r="P23" s="6" t="s">
        <v>14</v>
      </c>
      <c r="Q23" s="6">
        <v>1</v>
      </c>
      <c r="R23" s="37">
        <f t="shared" si="16"/>
        <v>2348520</v>
      </c>
      <c r="S23" s="37">
        <f t="shared" si="17"/>
        <v>2348520</v>
      </c>
      <c r="T23" s="36" t="str">
        <f>IF(S23&lt;=G23,"VALIDO","NO VALIDO")</f>
        <v>VALIDO</v>
      </c>
      <c r="U23" s="81">
        <v>2348520</v>
      </c>
      <c r="V23" s="54" t="s">
        <v>26</v>
      </c>
      <c r="W23" s="6" t="s">
        <v>14</v>
      </c>
      <c r="X23" s="6">
        <v>1</v>
      </c>
      <c r="Y23" s="37">
        <f t="shared" si="18"/>
        <v>2498425</v>
      </c>
      <c r="Z23" s="37">
        <f t="shared" si="19"/>
        <v>2498425</v>
      </c>
      <c r="AA23" s="36" t="str">
        <f>IF(Z23&lt;=G23,"VALIDO","NO VALIDO")</f>
        <v>VALIDO</v>
      </c>
      <c r="AB23" s="85">
        <v>2498425</v>
      </c>
      <c r="AC23" s="54" t="s">
        <v>26</v>
      </c>
      <c r="AD23" s="6" t="s">
        <v>14</v>
      </c>
      <c r="AE23" s="6">
        <v>1</v>
      </c>
      <c r="AF23" s="37">
        <f t="shared" si="20"/>
        <v>2405000</v>
      </c>
      <c r="AG23" s="37">
        <f t="shared" si="21"/>
        <v>2405000</v>
      </c>
      <c r="AH23" s="36" t="str">
        <f>IF(AG23&lt;=G23,"VALIDO","NO VALIDO")</f>
        <v>VALIDO</v>
      </c>
      <c r="AI23" s="87">
        <v>2405000</v>
      </c>
      <c r="AJ23" s="54" t="s">
        <v>26</v>
      </c>
      <c r="AK23" s="6" t="s">
        <v>14</v>
      </c>
      <c r="AL23" s="6">
        <v>1</v>
      </c>
      <c r="AM23" s="37">
        <f t="shared" si="22"/>
        <v>2400000</v>
      </c>
      <c r="AN23" s="37">
        <f t="shared" si="23"/>
        <v>2400000</v>
      </c>
      <c r="AO23" s="36" t="str">
        <f>IF(AN23&lt;=G23,"VALIDO","NO VALIDO")</f>
        <v>VALIDO</v>
      </c>
      <c r="AP23" s="87">
        <v>2400000</v>
      </c>
      <c r="AQ23" s="54" t="s">
        <v>26</v>
      </c>
      <c r="AR23" s="6" t="s">
        <v>14</v>
      </c>
      <c r="AS23" s="6">
        <v>1</v>
      </c>
      <c r="AT23" s="37">
        <f t="shared" si="24"/>
        <v>2350000</v>
      </c>
      <c r="AU23" s="37">
        <f t="shared" si="25"/>
        <v>2350000</v>
      </c>
      <c r="AV23" s="36" t="str">
        <f>IF(AU23&lt;=G23,"VALIDO","NO VALIDO")</f>
        <v>VALIDO</v>
      </c>
      <c r="AW23" s="87">
        <v>2350000</v>
      </c>
    </row>
    <row r="24" spans="1:49" ht="88.5" customHeight="1" x14ac:dyDescent="0.25">
      <c r="A24" s="23"/>
      <c r="B24" s="1">
        <v>2.04</v>
      </c>
      <c r="C24" s="5" t="s">
        <v>27</v>
      </c>
      <c r="D24" s="6" t="s">
        <v>14</v>
      </c>
      <c r="E24" s="6">
        <v>1</v>
      </c>
      <c r="F24" s="7">
        <f>ROUND(2498425,0)</f>
        <v>2498425</v>
      </c>
      <c r="G24" s="38">
        <f t="shared" si="13"/>
        <v>2498425</v>
      </c>
      <c r="H24" s="54" t="s">
        <v>27</v>
      </c>
      <c r="I24" s="6" t="s">
        <v>14</v>
      </c>
      <c r="J24" s="6">
        <v>1</v>
      </c>
      <c r="K24" s="37">
        <f t="shared" si="14"/>
        <v>2366000</v>
      </c>
      <c r="L24" s="37">
        <f t="shared" si="15"/>
        <v>2366000</v>
      </c>
      <c r="M24" s="36" t="str">
        <f>IF(L24&lt;=G24,"VALIDO","NO VALIDO")</f>
        <v>VALIDO</v>
      </c>
      <c r="N24" s="74">
        <v>2366000</v>
      </c>
      <c r="O24" s="54" t="s">
        <v>27</v>
      </c>
      <c r="P24" s="6" t="s">
        <v>14</v>
      </c>
      <c r="Q24" s="6">
        <v>1</v>
      </c>
      <c r="R24" s="37">
        <f t="shared" si="16"/>
        <v>2348520</v>
      </c>
      <c r="S24" s="37">
        <f t="shared" si="17"/>
        <v>2348520</v>
      </c>
      <c r="T24" s="36" t="str">
        <f>IF(S24&lt;=G24,"VALIDO","NO VALIDO")</f>
        <v>VALIDO</v>
      </c>
      <c r="U24" s="81">
        <v>2348520</v>
      </c>
      <c r="V24" s="54" t="s">
        <v>27</v>
      </c>
      <c r="W24" s="6" t="s">
        <v>14</v>
      </c>
      <c r="X24" s="6">
        <v>1</v>
      </c>
      <c r="Y24" s="37">
        <f t="shared" si="18"/>
        <v>2498425</v>
      </c>
      <c r="Z24" s="37">
        <f t="shared" si="19"/>
        <v>2498425</v>
      </c>
      <c r="AA24" s="36" t="str">
        <f>IF(Z24&lt;=G24,"VALIDO","NO VALIDO")</f>
        <v>VALIDO</v>
      </c>
      <c r="AB24" s="85">
        <v>2498425</v>
      </c>
      <c r="AC24" s="54" t="s">
        <v>27</v>
      </c>
      <c r="AD24" s="6" t="s">
        <v>14</v>
      </c>
      <c r="AE24" s="6">
        <v>1</v>
      </c>
      <c r="AF24" s="37">
        <f t="shared" si="20"/>
        <v>2405000</v>
      </c>
      <c r="AG24" s="37">
        <f t="shared" si="21"/>
        <v>2405000</v>
      </c>
      <c r="AH24" s="36" t="str">
        <f>IF(AG24&lt;=G24,"VALIDO","NO VALIDO")</f>
        <v>VALIDO</v>
      </c>
      <c r="AI24" s="87">
        <v>2405000</v>
      </c>
      <c r="AJ24" s="54" t="s">
        <v>27</v>
      </c>
      <c r="AK24" s="6" t="s">
        <v>14</v>
      </c>
      <c r="AL24" s="6">
        <v>1</v>
      </c>
      <c r="AM24" s="37">
        <f t="shared" si="22"/>
        <v>2400000</v>
      </c>
      <c r="AN24" s="37">
        <f t="shared" si="23"/>
        <v>2400000</v>
      </c>
      <c r="AO24" s="36" t="str">
        <f>IF(AN24&lt;=G24,"VALIDO","NO VALIDO")</f>
        <v>VALIDO</v>
      </c>
      <c r="AP24" s="87">
        <v>2400000</v>
      </c>
      <c r="AQ24" s="54" t="s">
        <v>27</v>
      </c>
      <c r="AR24" s="6" t="s">
        <v>14</v>
      </c>
      <c r="AS24" s="6">
        <v>1</v>
      </c>
      <c r="AT24" s="37">
        <f t="shared" si="24"/>
        <v>2350000</v>
      </c>
      <c r="AU24" s="37">
        <f t="shared" si="25"/>
        <v>2350000</v>
      </c>
      <c r="AV24" s="36" t="str">
        <f>IF(AU24&lt;=G24,"VALIDO","NO VALIDO")</f>
        <v>VALIDO</v>
      </c>
      <c r="AW24" s="87">
        <v>2350000</v>
      </c>
    </row>
    <row r="25" spans="1:49" ht="108.75" customHeight="1" x14ac:dyDescent="0.25">
      <c r="A25" s="23"/>
      <c r="B25" s="1">
        <v>2.0499999999999998</v>
      </c>
      <c r="C25" s="5" t="s">
        <v>28</v>
      </c>
      <c r="D25" s="6" t="s">
        <v>14</v>
      </c>
      <c r="E25" s="6">
        <v>1</v>
      </c>
      <c r="F25" s="7">
        <f>ROUND(4188425,0)</f>
        <v>4188425</v>
      </c>
      <c r="G25" s="38">
        <f t="shared" si="13"/>
        <v>4188425</v>
      </c>
      <c r="H25" s="54" t="s">
        <v>28</v>
      </c>
      <c r="I25" s="6" t="s">
        <v>14</v>
      </c>
      <c r="J25" s="6">
        <v>1</v>
      </c>
      <c r="K25" s="37">
        <f t="shared" si="14"/>
        <v>3966000</v>
      </c>
      <c r="L25" s="37">
        <f t="shared" si="15"/>
        <v>3966000</v>
      </c>
      <c r="M25" s="36" t="str">
        <f>IF(L25&lt;=G25,"VALIDO","NO VALIDO")</f>
        <v>VALIDO</v>
      </c>
      <c r="N25" s="74">
        <v>3966000</v>
      </c>
      <c r="O25" s="54" t="s">
        <v>28</v>
      </c>
      <c r="P25" s="6" t="s">
        <v>14</v>
      </c>
      <c r="Q25" s="6">
        <v>1</v>
      </c>
      <c r="R25" s="37">
        <f t="shared" si="16"/>
        <v>3937120</v>
      </c>
      <c r="S25" s="37">
        <f t="shared" si="17"/>
        <v>3937120</v>
      </c>
      <c r="T25" s="36" t="str">
        <f>IF(S25&lt;=G25,"VALIDO","NO VALIDO")</f>
        <v>VALIDO</v>
      </c>
      <c r="U25" s="81">
        <v>3937120</v>
      </c>
      <c r="V25" s="54" t="s">
        <v>28</v>
      </c>
      <c r="W25" s="6" t="s">
        <v>14</v>
      </c>
      <c r="X25" s="6">
        <v>1</v>
      </c>
      <c r="Y25" s="37">
        <f t="shared" si="18"/>
        <v>4188425</v>
      </c>
      <c r="Z25" s="37">
        <f t="shared" si="19"/>
        <v>4188425</v>
      </c>
      <c r="AA25" s="36" t="str">
        <f>IF(Z25&lt;=G25,"VALIDO","NO VALIDO")</f>
        <v>VALIDO</v>
      </c>
      <c r="AB25" s="85">
        <v>4188425</v>
      </c>
      <c r="AC25" s="54" t="s">
        <v>28</v>
      </c>
      <c r="AD25" s="6" t="s">
        <v>14</v>
      </c>
      <c r="AE25" s="6">
        <v>1</v>
      </c>
      <c r="AF25" s="37">
        <f t="shared" si="20"/>
        <v>4100000</v>
      </c>
      <c r="AG25" s="37">
        <f t="shared" si="21"/>
        <v>4100000</v>
      </c>
      <c r="AH25" s="36" t="str">
        <f>IF(AG25&lt;=G25,"VALIDO","NO VALIDO")</f>
        <v>VALIDO</v>
      </c>
      <c r="AI25" s="87">
        <v>4100000</v>
      </c>
      <c r="AJ25" s="54" t="s">
        <v>28</v>
      </c>
      <c r="AK25" s="6" t="s">
        <v>14</v>
      </c>
      <c r="AL25" s="6">
        <v>1</v>
      </c>
      <c r="AM25" s="37">
        <f t="shared" si="22"/>
        <v>4100000</v>
      </c>
      <c r="AN25" s="37">
        <f t="shared" si="23"/>
        <v>4100000</v>
      </c>
      <c r="AO25" s="36" t="str">
        <f>IF(AN25&lt;=G25,"VALIDO","NO VALIDO")</f>
        <v>VALIDO</v>
      </c>
      <c r="AP25" s="87">
        <v>4100000</v>
      </c>
      <c r="AQ25" s="54" t="s">
        <v>28</v>
      </c>
      <c r="AR25" s="6" t="s">
        <v>14</v>
      </c>
      <c r="AS25" s="6">
        <v>1</v>
      </c>
      <c r="AT25" s="37">
        <f t="shared" si="24"/>
        <v>4188425</v>
      </c>
      <c r="AU25" s="37">
        <f t="shared" si="25"/>
        <v>4188425</v>
      </c>
      <c r="AV25" s="36" t="str">
        <f>IF(AU25&lt;=G25,"VALIDO","NO VALIDO")</f>
        <v>VALIDO</v>
      </c>
      <c r="AW25" s="87">
        <v>4188425</v>
      </c>
    </row>
    <row r="26" spans="1:49" ht="77.25" customHeight="1" x14ac:dyDescent="0.25">
      <c r="A26" s="23"/>
      <c r="B26" s="1">
        <v>2.06</v>
      </c>
      <c r="C26" s="5" t="s">
        <v>29</v>
      </c>
      <c r="D26" s="6" t="s">
        <v>14</v>
      </c>
      <c r="E26" s="6">
        <v>1</v>
      </c>
      <c r="F26" s="7">
        <f>ROUND(4587349,0)</f>
        <v>4587349</v>
      </c>
      <c r="G26" s="38">
        <f t="shared" si="13"/>
        <v>4587349</v>
      </c>
      <c r="H26" s="54" t="s">
        <v>29</v>
      </c>
      <c r="I26" s="6" t="s">
        <v>14</v>
      </c>
      <c r="J26" s="6">
        <v>1</v>
      </c>
      <c r="K26" s="37">
        <f t="shared" si="14"/>
        <v>4344000</v>
      </c>
      <c r="L26" s="37">
        <f t="shared" si="15"/>
        <v>4344000</v>
      </c>
      <c r="M26" s="36" t="str">
        <f>IF(L26&lt;=G26,"VALIDO","NO VALIDO")</f>
        <v>VALIDO</v>
      </c>
      <c r="N26" s="74">
        <v>4344000</v>
      </c>
      <c r="O26" s="54" t="s">
        <v>29</v>
      </c>
      <c r="P26" s="6" t="s">
        <v>14</v>
      </c>
      <c r="Q26" s="6">
        <v>1</v>
      </c>
      <c r="R26" s="37">
        <f t="shared" si="16"/>
        <v>4312108</v>
      </c>
      <c r="S26" s="37">
        <f t="shared" si="17"/>
        <v>4312108</v>
      </c>
      <c r="T26" s="36" t="str">
        <f>IF(S26&lt;=G26,"VALIDO","NO VALIDO")</f>
        <v>VALIDO</v>
      </c>
      <c r="U26" s="81">
        <v>4312108</v>
      </c>
      <c r="V26" s="54" t="s">
        <v>29</v>
      </c>
      <c r="W26" s="6" t="s">
        <v>14</v>
      </c>
      <c r="X26" s="6">
        <v>1</v>
      </c>
      <c r="Y26" s="37">
        <f t="shared" si="18"/>
        <v>4587349</v>
      </c>
      <c r="Z26" s="37">
        <f t="shared" si="19"/>
        <v>4587349</v>
      </c>
      <c r="AA26" s="36" t="str">
        <f>IF(Z26&lt;=G26,"VALIDO","NO VALIDO")</f>
        <v>VALIDO</v>
      </c>
      <c r="AB26" s="85">
        <v>4587349</v>
      </c>
      <c r="AC26" s="54" t="s">
        <v>29</v>
      </c>
      <c r="AD26" s="6" t="s">
        <v>14</v>
      </c>
      <c r="AE26" s="6">
        <v>1</v>
      </c>
      <c r="AF26" s="37">
        <f t="shared" si="20"/>
        <v>4500000</v>
      </c>
      <c r="AG26" s="37">
        <f t="shared" si="21"/>
        <v>4500000</v>
      </c>
      <c r="AH26" s="36" t="str">
        <f>IF(AG26&lt;=G26,"VALIDO","NO VALIDO")</f>
        <v>VALIDO</v>
      </c>
      <c r="AI26" s="87">
        <v>4500000</v>
      </c>
      <c r="AJ26" s="54" t="s">
        <v>29</v>
      </c>
      <c r="AK26" s="6" t="s">
        <v>14</v>
      </c>
      <c r="AL26" s="6">
        <v>1</v>
      </c>
      <c r="AM26" s="37">
        <f t="shared" si="22"/>
        <v>4500000</v>
      </c>
      <c r="AN26" s="37">
        <f t="shared" si="23"/>
        <v>4500000</v>
      </c>
      <c r="AO26" s="36" t="str">
        <f>IF(AN26&lt;=G26,"VALIDO","NO VALIDO")</f>
        <v>VALIDO</v>
      </c>
      <c r="AP26" s="87">
        <v>4500000</v>
      </c>
      <c r="AQ26" s="54" t="s">
        <v>29</v>
      </c>
      <c r="AR26" s="6" t="s">
        <v>14</v>
      </c>
      <c r="AS26" s="6">
        <v>1</v>
      </c>
      <c r="AT26" s="37">
        <f t="shared" si="24"/>
        <v>4587349</v>
      </c>
      <c r="AU26" s="37">
        <f t="shared" si="25"/>
        <v>4587349</v>
      </c>
      <c r="AV26" s="36" t="str">
        <f>IF(AU26&lt;=G26,"VALIDO","NO VALIDO")</f>
        <v>VALIDO</v>
      </c>
      <c r="AW26" s="87">
        <v>4587349</v>
      </c>
    </row>
    <row r="27" spans="1:49" ht="42.75" x14ac:dyDescent="0.25">
      <c r="A27" s="23"/>
      <c r="B27" s="1">
        <v>2.0699999999999998</v>
      </c>
      <c r="C27" s="5" t="s">
        <v>30</v>
      </c>
      <c r="D27" s="6" t="s">
        <v>14</v>
      </c>
      <c r="E27" s="6">
        <v>1</v>
      </c>
      <c r="F27" s="7">
        <f>ROUND(1337349,0)</f>
        <v>1337349</v>
      </c>
      <c r="G27" s="38">
        <f t="shared" si="13"/>
        <v>1337349</v>
      </c>
      <c r="H27" s="54" t="s">
        <v>30</v>
      </c>
      <c r="I27" s="6" t="s">
        <v>14</v>
      </c>
      <c r="J27" s="6">
        <v>1</v>
      </c>
      <c r="K27" s="37">
        <f t="shared" si="14"/>
        <v>1266000</v>
      </c>
      <c r="L27" s="37">
        <f t="shared" si="15"/>
        <v>1266000</v>
      </c>
      <c r="M27" s="36" t="str">
        <f>IF(L27&lt;=G27,"VALIDO","NO VALIDO")</f>
        <v>VALIDO</v>
      </c>
      <c r="N27" s="74">
        <v>1266000</v>
      </c>
      <c r="O27" s="54" t="s">
        <v>30</v>
      </c>
      <c r="P27" s="6" t="s">
        <v>14</v>
      </c>
      <c r="Q27" s="6">
        <v>1</v>
      </c>
      <c r="R27" s="37">
        <f t="shared" si="16"/>
        <v>1257108</v>
      </c>
      <c r="S27" s="37">
        <f t="shared" si="17"/>
        <v>1257108</v>
      </c>
      <c r="T27" s="36" t="str">
        <f>IF(S27&lt;=G27,"VALIDO","NO VALIDO")</f>
        <v>VALIDO</v>
      </c>
      <c r="U27" s="81">
        <v>1257108</v>
      </c>
      <c r="V27" s="54" t="s">
        <v>30</v>
      </c>
      <c r="W27" s="6" t="s">
        <v>14</v>
      </c>
      <c r="X27" s="6">
        <v>1</v>
      </c>
      <c r="Y27" s="37">
        <f t="shared" si="18"/>
        <v>1337349</v>
      </c>
      <c r="Z27" s="37">
        <f t="shared" si="19"/>
        <v>1337349</v>
      </c>
      <c r="AA27" s="36" t="str">
        <f>IF(Z27&lt;=G27,"VALIDO","NO VALIDO")</f>
        <v>VALIDO</v>
      </c>
      <c r="AB27" s="85">
        <v>1337349</v>
      </c>
      <c r="AC27" s="54" t="s">
        <v>30</v>
      </c>
      <c r="AD27" s="6" t="s">
        <v>14</v>
      </c>
      <c r="AE27" s="6">
        <v>1</v>
      </c>
      <c r="AF27" s="37">
        <f t="shared" si="20"/>
        <v>1300000</v>
      </c>
      <c r="AG27" s="37">
        <f t="shared" si="21"/>
        <v>1300000</v>
      </c>
      <c r="AH27" s="36" t="str">
        <f>IF(AG27&lt;=G27,"VALIDO","NO VALIDO")</f>
        <v>VALIDO</v>
      </c>
      <c r="AI27" s="87">
        <v>1300000</v>
      </c>
      <c r="AJ27" s="54" t="s">
        <v>30</v>
      </c>
      <c r="AK27" s="6" t="s">
        <v>14</v>
      </c>
      <c r="AL27" s="6">
        <v>1</v>
      </c>
      <c r="AM27" s="37">
        <f t="shared" si="22"/>
        <v>1200000</v>
      </c>
      <c r="AN27" s="37">
        <f t="shared" si="23"/>
        <v>1200000</v>
      </c>
      <c r="AO27" s="36" t="str">
        <f>IF(AN27&lt;=G27,"VALIDO","NO VALIDO")</f>
        <v>VALIDO</v>
      </c>
      <c r="AP27" s="87">
        <v>1200000</v>
      </c>
      <c r="AQ27" s="54" t="s">
        <v>30</v>
      </c>
      <c r="AR27" s="6" t="s">
        <v>14</v>
      </c>
      <c r="AS27" s="6">
        <v>1</v>
      </c>
      <c r="AT27" s="37">
        <f t="shared" si="24"/>
        <v>1337349</v>
      </c>
      <c r="AU27" s="37">
        <f t="shared" si="25"/>
        <v>1337349</v>
      </c>
      <c r="AV27" s="36" t="str">
        <f>IF(AU27&lt;=G27,"VALIDO","NO VALIDO")</f>
        <v>VALIDO</v>
      </c>
      <c r="AW27" s="87">
        <v>1337349</v>
      </c>
    </row>
    <row r="28" spans="1:49" ht="16.5" x14ac:dyDescent="0.25">
      <c r="A28" s="26"/>
      <c r="B28" s="10"/>
      <c r="C28" s="19"/>
      <c r="D28" s="10"/>
      <c r="E28" s="10"/>
      <c r="F28" s="10"/>
      <c r="G28" s="10">
        <f>SUM(G21:G27)</f>
        <v>20106823</v>
      </c>
      <c r="H28" s="56"/>
      <c r="I28" s="46"/>
      <c r="J28" s="46"/>
      <c r="K28" s="47"/>
      <c r="L28" s="45">
        <f>SUM(L21:L27)</f>
        <v>19040000</v>
      </c>
      <c r="M28" s="36" t="str">
        <f>IF(L28&lt;=G28,"VALIDO","NO VALIDO")</f>
        <v>VALIDO</v>
      </c>
      <c r="N28" s="73"/>
      <c r="O28" s="56"/>
      <c r="P28" s="46"/>
      <c r="Q28" s="46"/>
      <c r="R28" s="47"/>
      <c r="S28" s="45">
        <f>SUM(S21:S27)</f>
        <v>18900416</v>
      </c>
      <c r="T28" s="36" t="str">
        <f>IF(S28&lt;=G28,"VALIDO","NO VALIDO")</f>
        <v>VALIDO</v>
      </c>
      <c r="U28" s="67"/>
      <c r="V28" s="56"/>
      <c r="W28" s="46"/>
      <c r="X28" s="46"/>
      <c r="Y28" s="47"/>
      <c r="Z28" s="45">
        <f>SUM(Z21:Z27)</f>
        <v>20106823</v>
      </c>
      <c r="AA28" s="36" t="str">
        <f>IF(Z28&lt;=G28,"VALIDO","NO VALIDO")</f>
        <v>VALIDO</v>
      </c>
      <c r="AB28" s="67"/>
      <c r="AC28" s="56"/>
      <c r="AD28" s="46"/>
      <c r="AE28" s="46"/>
      <c r="AF28" s="47"/>
      <c r="AG28" s="45">
        <f>SUM(AG21:AG27)</f>
        <v>19520000</v>
      </c>
      <c r="AH28" s="36" t="str">
        <f>IF(AG28&lt;=G28,"VALIDO","NO VALIDO")</f>
        <v>VALIDO</v>
      </c>
      <c r="AI28" s="67"/>
      <c r="AJ28" s="56"/>
      <c r="AK28" s="46"/>
      <c r="AL28" s="46"/>
      <c r="AM28" s="47"/>
      <c r="AN28" s="45">
        <f>SUM(AN21:AN27)</f>
        <v>19400000</v>
      </c>
      <c r="AO28" s="36" t="str">
        <f>IF(AN28&lt;=G28,"VALIDO","NO VALIDO")</f>
        <v>VALIDO</v>
      </c>
      <c r="AP28" s="67"/>
      <c r="AQ28" s="56"/>
      <c r="AR28" s="46"/>
      <c r="AS28" s="46"/>
      <c r="AT28" s="47"/>
      <c r="AU28" s="45">
        <f>SUM(AU21:AU27)</f>
        <v>19513123</v>
      </c>
      <c r="AV28" s="36" t="str">
        <f>IF(AU28&lt;=G28,"VALIDO","NO VALIDO")</f>
        <v>VALIDO</v>
      </c>
      <c r="AW28" s="67"/>
    </row>
    <row r="29" spans="1:49" x14ac:dyDescent="0.25">
      <c r="A29" s="24" t="s">
        <v>31</v>
      </c>
      <c r="B29" s="3" t="s">
        <v>32</v>
      </c>
      <c r="C29" s="17"/>
      <c r="D29" s="3"/>
      <c r="E29" s="3"/>
      <c r="F29" s="3"/>
      <c r="G29" s="3"/>
      <c r="H29" s="53" t="s">
        <v>32</v>
      </c>
      <c r="I29" s="40"/>
      <c r="J29" s="40"/>
      <c r="K29" s="48"/>
      <c r="L29" s="49"/>
      <c r="M29" s="49"/>
      <c r="N29" s="75"/>
      <c r="O29" s="53" t="s">
        <v>32</v>
      </c>
      <c r="P29" s="40"/>
      <c r="Q29" s="40"/>
      <c r="R29" s="48"/>
      <c r="S29" s="49"/>
      <c r="T29" s="49"/>
      <c r="U29" s="70"/>
      <c r="V29" s="53" t="s">
        <v>32</v>
      </c>
      <c r="W29" s="40"/>
      <c r="X29" s="40"/>
      <c r="Y29" s="48"/>
      <c r="Z29" s="49"/>
      <c r="AA29" s="49"/>
      <c r="AB29" s="70"/>
      <c r="AC29" s="53" t="s">
        <v>32</v>
      </c>
      <c r="AD29" s="40"/>
      <c r="AE29" s="40"/>
      <c r="AF29" s="48"/>
      <c r="AG29" s="49"/>
      <c r="AH29" s="49"/>
      <c r="AI29" s="70"/>
      <c r="AJ29" s="53" t="s">
        <v>32</v>
      </c>
      <c r="AK29" s="40"/>
      <c r="AL29" s="40"/>
      <c r="AM29" s="48"/>
      <c r="AN29" s="49"/>
      <c r="AO29" s="49"/>
      <c r="AP29" s="70"/>
      <c r="AQ29" s="53" t="s">
        <v>32</v>
      </c>
      <c r="AR29" s="40"/>
      <c r="AS29" s="40"/>
      <c r="AT29" s="48"/>
      <c r="AU29" s="49"/>
      <c r="AV29" s="49"/>
      <c r="AW29" s="70"/>
    </row>
    <row r="30" spans="1:49" ht="57" x14ac:dyDescent="0.25">
      <c r="A30" s="23"/>
      <c r="B30" s="1">
        <v>3.01</v>
      </c>
      <c r="C30" s="5" t="s">
        <v>33</v>
      </c>
      <c r="D30" s="6" t="s">
        <v>14</v>
      </c>
      <c r="E30" s="6">
        <v>1</v>
      </c>
      <c r="F30" s="7">
        <f>ROUND(1257399,0)</f>
        <v>1257399</v>
      </c>
      <c r="G30" s="38">
        <f t="shared" ref="G30:G31" si="26">ROUND(F30*E30,0)</f>
        <v>1257399</v>
      </c>
      <c r="H30" s="54" t="s">
        <v>33</v>
      </c>
      <c r="I30" s="6" t="s">
        <v>14</v>
      </c>
      <c r="J30" s="6">
        <v>1</v>
      </c>
      <c r="K30" s="37">
        <f>ROUND(N30,0)</f>
        <v>1190000</v>
      </c>
      <c r="L30" s="37">
        <f t="shared" ref="L30:L31" si="27">ROUND(K30*J30,0)</f>
        <v>1190000</v>
      </c>
      <c r="M30" s="36" t="str">
        <f>IF(L30&lt;=G30,"VALIDO","NO VALIDO")</f>
        <v>VALIDO</v>
      </c>
      <c r="N30" s="72">
        <v>1190000</v>
      </c>
      <c r="O30" s="54" t="s">
        <v>33</v>
      </c>
      <c r="P30" s="6" t="s">
        <v>14</v>
      </c>
      <c r="Q30" s="6">
        <v>1</v>
      </c>
      <c r="R30" s="37">
        <f>ROUND(U30,0)</f>
        <v>1156807</v>
      </c>
      <c r="S30" s="37">
        <f t="shared" ref="S30:S31" si="28">ROUND(R30*Q30,0)</f>
        <v>1156807</v>
      </c>
      <c r="T30" s="36" t="str">
        <f>IF(S30&lt;=G30,"VALIDO","NO VALIDO")</f>
        <v>VALIDO</v>
      </c>
      <c r="U30" s="82">
        <v>1156807</v>
      </c>
      <c r="V30" s="54" t="s">
        <v>33</v>
      </c>
      <c r="W30" s="6" t="s">
        <v>14</v>
      </c>
      <c r="X30" s="6">
        <v>1</v>
      </c>
      <c r="Y30" s="37">
        <f>ROUND(AB30,0)</f>
        <v>1257399</v>
      </c>
      <c r="Z30" s="37">
        <f t="shared" ref="Z30:Z31" si="29">ROUND(Y30*X30,0)</f>
        <v>1257399</v>
      </c>
      <c r="AA30" s="36" t="str">
        <f>IF(Z30&lt;=G30,"VALIDO","NO VALIDO")</f>
        <v>VALIDO</v>
      </c>
      <c r="AB30" s="85">
        <v>1257399</v>
      </c>
      <c r="AC30" s="54" t="s">
        <v>33</v>
      </c>
      <c r="AD30" s="6" t="s">
        <v>14</v>
      </c>
      <c r="AE30" s="6">
        <v>1</v>
      </c>
      <c r="AF30" s="37">
        <f>ROUND(AI30,0)</f>
        <v>1200000</v>
      </c>
      <c r="AG30" s="37">
        <f t="shared" ref="AG30:AG31" si="30">ROUND(AF30*AE30,0)</f>
        <v>1200000</v>
      </c>
      <c r="AH30" s="36" t="str">
        <f>IF(AG30&lt;=G30,"VALIDO","NO VALIDO")</f>
        <v>VALIDO</v>
      </c>
      <c r="AI30" s="87">
        <v>1200000</v>
      </c>
      <c r="AJ30" s="54" t="s">
        <v>33</v>
      </c>
      <c r="AK30" s="6" t="s">
        <v>14</v>
      </c>
      <c r="AL30" s="6">
        <v>1</v>
      </c>
      <c r="AM30" s="37">
        <f>ROUND(AP30,0)</f>
        <v>1200000</v>
      </c>
      <c r="AN30" s="37">
        <f t="shared" ref="AN30:AN31" si="31">ROUND(AM30*AL30,0)</f>
        <v>1200000</v>
      </c>
      <c r="AO30" s="36" t="str">
        <f>IF(AN30&lt;=G30,"VALIDO","NO VALIDO")</f>
        <v>VALIDO</v>
      </c>
      <c r="AP30" s="87">
        <v>1200000</v>
      </c>
      <c r="AQ30" s="54" t="s">
        <v>33</v>
      </c>
      <c r="AR30" s="6" t="s">
        <v>14</v>
      </c>
      <c r="AS30" s="6">
        <v>1</v>
      </c>
      <c r="AT30" s="37">
        <f>ROUND(AW30,0)</f>
        <v>1257399</v>
      </c>
      <c r="AU30" s="37">
        <f t="shared" ref="AU30:AU31" si="32">ROUND(AT30*AS30,0)</f>
        <v>1257399</v>
      </c>
      <c r="AV30" s="36" t="str">
        <f>IF(AU30&lt;=G30,"VALIDO","NO VALIDO")</f>
        <v>VALIDO</v>
      </c>
      <c r="AW30" s="87">
        <v>1257399</v>
      </c>
    </row>
    <row r="31" spans="1:49" ht="42.75" x14ac:dyDescent="0.25">
      <c r="A31" s="23"/>
      <c r="B31" s="1">
        <v>3.02</v>
      </c>
      <c r="C31" s="5" t="s">
        <v>34</v>
      </c>
      <c r="D31" s="6" t="s">
        <v>14</v>
      </c>
      <c r="E31" s="6">
        <v>1</v>
      </c>
      <c r="F31" s="7">
        <f>ROUND(8840672,0)</f>
        <v>8840672</v>
      </c>
      <c r="G31" s="38">
        <f t="shared" si="26"/>
        <v>8840672</v>
      </c>
      <c r="H31" s="54" t="s">
        <v>34</v>
      </c>
      <c r="I31" s="6" t="s">
        <v>14</v>
      </c>
      <c r="J31" s="6">
        <v>1</v>
      </c>
      <c r="K31" s="37">
        <f>ROUND(N31,0)</f>
        <v>8372000</v>
      </c>
      <c r="L31" s="37">
        <f t="shared" si="27"/>
        <v>8372000</v>
      </c>
      <c r="M31" s="36" t="str">
        <f>IF(L31&lt;=G31,"VALIDO","NO VALIDO")</f>
        <v>VALIDO</v>
      </c>
      <c r="N31" s="76">
        <v>8372000</v>
      </c>
      <c r="O31" s="54" t="s">
        <v>34</v>
      </c>
      <c r="P31" s="6" t="s">
        <v>14</v>
      </c>
      <c r="Q31" s="6">
        <v>1</v>
      </c>
      <c r="R31" s="37">
        <f>ROUND(U31,0)</f>
        <v>8398638</v>
      </c>
      <c r="S31" s="37">
        <f t="shared" si="28"/>
        <v>8398638</v>
      </c>
      <c r="T31" s="36" t="str">
        <f>IF(S31&lt;=G31,"VALIDO","NO VALIDO")</f>
        <v>VALIDO</v>
      </c>
      <c r="U31" s="82">
        <v>8398638</v>
      </c>
      <c r="V31" s="54" t="s">
        <v>34</v>
      </c>
      <c r="W31" s="6" t="s">
        <v>14</v>
      </c>
      <c r="X31" s="6">
        <v>1</v>
      </c>
      <c r="Y31" s="37">
        <f>ROUND(AB31,0)</f>
        <v>8840672</v>
      </c>
      <c r="Z31" s="37">
        <f t="shared" si="29"/>
        <v>8840672</v>
      </c>
      <c r="AA31" s="36" t="str">
        <f>IF(Z31&lt;=G31,"VALIDO","NO VALIDO")</f>
        <v>VALIDO</v>
      </c>
      <c r="AB31" s="85">
        <v>8840672</v>
      </c>
      <c r="AC31" s="54" t="s">
        <v>34</v>
      </c>
      <c r="AD31" s="6" t="s">
        <v>14</v>
      </c>
      <c r="AE31" s="6">
        <v>1</v>
      </c>
      <c r="AF31" s="37">
        <f>ROUND(AI31,0)</f>
        <v>8000000</v>
      </c>
      <c r="AG31" s="37">
        <f t="shared" si="30"/>
        <v>8000000</v>
      </c>
      <c r="AH31" s="36" t="str">
        <f>IF(AG31&lt;=G31,"VALIDO","NO VALIDO")</f>
        <v>VALIDO</v>
      </c>
      <c r="AI31" s="87">
        <v>8000000</v>
      </c>
      <c r="AJ31" s="54" t="s">
        <v>34</v>
      </c>
      <c r="AK31" s="6" t="s">
        <v>14</v>
      </c>
      <c r="AL31" s="6">
        <v>1</v>
      </c>
      <c r="AM31" s="37">
        <f>ROUND(AP31,0)</f>
        <v>8800000</v>
      </c>
      <c r="AN31" s="37">
        <f t="shared" si="31"/>
        <v>8800000</v>
      </c>
      <c r="AO31" s="36" t="str">
        <f>IF(AN31&lt;=G31,"VALIDO","NO VALIDO")</f>
        <v>VALIDO</v>
      </c>
      <c r="AP31" s="87">
        <v>8800000</v>
      </c>
      <c r="AQ31" s="54" t="s">
        <v>34</v>
      </c>
      <c r="AR31" s="6" t="s">
        <v>14</v>
      </c>
      <c r="AS31" s="6">
        <v>1</v>
      </c>
      <c r="AT31" s="37">
        <f>ROUND(AW31,0)</f>
        <v>8840672</v>
      </c>
      <c r="AU31" s="37">
        <f t="shared" si="32"/>
        <v>8840672</v>
      </c>
      <c r="AV31" s="36" t="str">
        <f>IF(AU31&lt;=G31,"VALIDO","NO VALIDO")</f>
        <v>VALIDO</v>
      </c>
      <c r="AW31" s="87">
        <v>8840672</v>
      </c>
    </row>
    <row r="32" spans="1:49" ht="16.5" x14ac:dyDescent="0.25">
      <c r="A32" s="26"/>
      <c r="B32" s="10"/>
      <c r="C32" s="19"/>
      <c r="D32" s="10"/>
      <c r="E32" s="10"/>
      <c r="F32" s="10"/>
      <c r="G32" s="10">
        <f>SUM(G30:G31)</f>
        <v>10098071</v>
      </c>
      <c r="H32" s="56"/>
      <c r="I32" s="46"/>
      <c r="J32" s="46"/>
      <c r="K32" s="47"/>
      <c r="L32" s="45">
        <f>SUM(L30:L31)</f>
        <v>9562000</v>
      </c>
      <c r="M32" s="36" t="str">
        <f>IF(L32&lt;=G32,"VALIDO","NO VALIDO")</f>
        <v>VALIDO</v>
      </c>
      <c r="N32" s="73"/>
      <c r="O32" s="56"/>
      <c r="P32" s="46"/>
      <c r="Q32" s="46"/>
      <c r="R32" s="47"/>
      <c r="S32" s="45">
        <f>SUM(S30:S31)</f>
        <v>9555445</v>
      </c>
      <c r="T32" s="36" t="str">
        <f>IF(S32&lt;=G32,"VALIDO","NO VALIDO")</f>
        <v>VALIDO</v>
      </c>
      <c r="U32" s="67"/>
      <c r="V32" s="56"/>
      <c r="W32" s="46"/>
      <c r="X32" s="46"/>
      <c r="Y32" s="47"/>
      <c r="Z32" s="45">
        <f>SUM(Z30:Z31)</f>
        <v>10098071</v>
      </c>
      <c r="AA32" s="36" t="str">
        <f>IF(Z32&lt;=G32,"VALIDO","NO VALIDO")</f>
        <v>VALIDO</v>
      </c>
      <c r="AB32" s="67"/>
      <c r="AC32" s="56"/>
      <c r="AD32" s="46"/>
      <c r="AE32" s="46"/>
      <c r="AF32" s="47"/>
      <c r="AG32" s="45">
        <f>SUM(AG30:AG31)</f>
        <v>9200000</v>
      </c>
      <c r="AH32" s="36" t="str">
        <f>IF(AG32&lt;=G32,"VALIDO","NO VALIDO")</f>
        <v>VALIDO</v>
      </c>
      <c r="AI32" s="67"/>
      <c r="AJ32" s="56"/>
      <c r="AK32" s="46"/>
      <c r="AL32" s="46"/>
      <c r="AM32" s="47"/>
      <c r="AN32" s="45">
        <f>SUM(AN30:AN31)</f>
        <v>10000000</v>
      </c>
      <c r="AO32" s="36" t="str">
        <f>IF(AN32&lt;=G32,"VALIDO","NO VALIDO")</f>
        <v>VALIDO</v>
      </c>
      <c r="AP32" s="67"/>
      <c r="AQ32" s="56"/>
      <c r="AR32" s="46"/>
      <c r="AS32" s="46"/>
      <c r="AT32" s="47"/>
      <c r="AU32" s="45">
        <f>SUM(AU30:AU31)</f>
        <v>10098071</v>
      </c>
      <c r="AV32" s="36" t="str">
        <f>IF(AU32&lt;=G32,"VALIDO","NO VALIDO")</f>
        <v>VALIDO</v>
      </c>
      <c r="AW32" s="67"/>
    </row>
    <row r="33" spans="1:49" x14ac:dyDescent="0.25">
      <c r="A33" s="24" t="s">
        <v>35</v>
      </c>
      <c r="B33" s="11" t="s">
        <v>36</v>
      </c>
      <c r="C33" s="20"/>
      <c r="D33" s="2"/>
      <c r="E33" s="2"/>
      <c r="F33" s="2"/>
      <c r="G33" s="2"/>
      <c r="H33" s="57" t="s">
        <v>36</v>
      </c>
      <c r="I33" s="50"/>
      <c r="J33" s="50"/>
      <c r="K33" s="49"/>
      <c r="L33" s="49"/>
      <c r="M33" s="49"/>
      <c r="N33" s="75"/>
      <c r="O33" s="57" t="s">
        <v>36</v>
      </c>
      <c r="P33" s="50"/>
      <c r="Q33" s="50"/>
      <c r="R33" s="49"/>
      <c r="S33" s="49"/>
      <c r="T33" s="49"/>
      <c r="U33" s="70"/>
      <c r="V33" s="57" t="s">
        <v>36</v>
      </c>
      <c r="W33" s="50"/>
      <c r="X33" s="50"/>
      <c r="Y33" s="49"/>
      <c r="Z33" s="49"/>
      <c r="AA33" s="49"/>
      <c r="AB33" s="70"/>
      <c r="AC33" s="57" t="s">
        <v>36</v>
      </c>
      <c r="AD33" s="50"/>
      <c r="AE33" s="50"/>
      <c r="AF33" s="49"/>
      <c r="AG33" s="49"/>
      <c r="AH33" s="49"/>
      <c r="AI33" s="70"/>
      <c r="AJ33" s="57" t="s">
        <v>36</v>
      </c>
      <c r="AK33" s="50"/>
      <c r="AL33" s="50"/>
      <c r="AM33" s="49"/>
      <c r="AN33" s="49"/>
      <c r="AO33" s="49"/>
      <c r="AP33" s="70"/>
      <c r="AQ33" s="57" t="s">
        <v>36</v>
      </c>
      <c r="AR33" s="50"/>
      <c r="AS33" s="50"/>
      <c r="AT33" s="49"/>
      <c r="AU33" s="49"/>
      <c r="AV33" s="49"/>
      <c r="AW33" s="70"/>
    </row>
    <row r="34" spans="1:49" ht="42.75" x14ac:dyDescent="0.25">
      <c r="A34" s="23"/>
      <c r="B34" s="1">
        <v>4.01</v>
      </c>
      <c r="C34" s="5" t="s">
        <v>37</v>
      </c>
      <c r="D34" s="6" t="s">
        <v>14</v>
      </c>
      <c r="E34" s="6">
        <v>1</v>
      </c>
      <c r="F34" s="7">
        <f>ROUND(3283774,0)</f>
        <v>3283774</v>
      </c>
      <c r="G34" s="38">
        <f>ROUND(F34*E34,0)</f>
        <v>3283774</v>
      </c>
      <c r="H34" s="54" t="s">
        <v>37</v>
      </c>
      <c r="I34" s="6" t="s">
        <v>14</v>
      </c>
      <c r="J34" s="6">
        <v>1</v>
      </c>
      <c r="K34" s="37">
        <f>ROUND(N34,0)</f>
        <v>3109000</v>
      </c>
      <c r="L34" s="37">
        <f>ROUND(K34*J34,0)</f>
        <v>3109000</v>
      </c>
      <c r="M34" s="36" t="str">
        <f>IF(L34&lt;=G34,"VALIDO","NO VALIDO")</f>
        <v>VALIDO</v>
      </c>
      <c r="N34" s="72">
        <v>3109000</v>
      </c>
      <c r="O34" s="54" t="s">
        <v>37</v>
      </c>
      <c r="P34" s="6" t="s">
        <v>14</v>
      </c>
      <c r="Q34" s="6">
        <v>1</v>
      </c>
      <c r="R34" s="37">
        <f>ROUND(U34,0)</f>
        <v>3070329</v>
      </c>
      <c r="S34" s="37">
        <f>ROUND(R34*Q34,0)</f>
        <v>3070329</v>
      </c>
      <c r="T34" s="36" t="str">
        <f>IF(S34&lt;=G34,"VALIDO","NO VALIDO")</f>
        <v>VALIDO</v>
      </c>
      <c r="U34" s="81">
        <v>3070329</v>
      </c>
      <c r="V34" s="54" t="s">
        <v>37</v>
      </c>
      <c r="W34" s="6" t="s">
        <v>14</v>
      </c>
      <c r="X34" s="6">
        <v>1</v>
      </c>
      <c r="Y34" s="37">
        <f>ROUND(AB34,0)</f>
        <v>3283774</v>
      </c>
      <c r="Z34" s="37">
        <f>ROUND(Y34*X34,0)</f>
        <v>3283774</v>
      </c>
      <c r="AA34" s="36" t="str">
        <f>IF(Z34&lt;=G34,"VALIDO","NO VALIDO")</f>
        <v>VALIDO</v>
      </c>
      <c r="AB34" s="85">
        <v>3283774</v>
      </c>
      <c r="AC34" s="54" t="s">
        <v>37</v>
      </c>
      <c r="AD34" s="6" t="s">
        <v>14</v>
      </c>
      <c r="AE34" s="6">
        <v>1</v>
      </c>
      <c r="AF34" s="37">
        <f>ROUND(AI34,0)</f>
        <v>2800000</v>
      </c>
      <c r="AG34" s="37">
        <f>ROUND(AF34*AE34,0)</f>
        <v>2800000</v>
      </c>
      <c r="AH34" s="36" t="str">
        <f>IF(AG34&lt;=G34,"VALIDO","NO VALIDO")</f>
        <v>VALIDO</v>
      </c>
      <c r="AI34" s="87">
        <v>2800000</v>
      </c>
      <c r="AJ34" s="54" t="s">
        <v>37</v>
      </c>
      <c r="AK34" s="6" t="s">
        <v>14</v>
      </c>
      <c r="AL34" s="6">
        <v>1</v>
      </c>
      <c r="AM34" s="37">
        <f>ROUND(AP34,0)</f>
        <v>3250000</v>
      </c>
      <c r="AN34" s="37">
        <f>ROUND(AM34*AL34,0)</f>
        <v>3250000</v>
      </c>
      <c r="AO34" s="36" t="str">
        <f>IF(AN34&lt;=G34,"VALIDO","NO VALIDO")</f>
        <v>VALIDO</v>
      </c>
      <c r="AP34" s="87">
        <v>3250000</v>
      </c>
      <c r="AQ34" s="54" t="s">
        <v>37</v>
      </c>
      <c r="AR34" s="6" t="s">
        <v>14</v>
      </c>
      <c r="AS34" s="6">
        <v>1</v>
      </c>
      <c r="AT34" s="37">
        <f>ROUND(AW34,0)</f>
        <v>3283774</v>
      </c>
      <c r="AU34" s="37">
        <f>ROUND(AT34*AS34,0)</f>
        <v>3283774</v>
      </c>
      <c r="AV34" s="36" t="str">
        <f>IF(AU34&lt;=G34,"VALIDO","NO VALIDO")</f>
        <v>VALIDO</v>
      </c>
      <c r="AW34" s="87">
        <v>3283774</v>
      </c>
    </row>
    <row r="35" spans="1:49" ht="42.75" x14ac:dyDescent="0.25">
      <c r="A35" s="23"/>
      <c r="B35" s="1">
        <v>4.0199999999999996</v>
      </c>
      <c r="C35" s="5" t="s">
        <v>38</v>
      </c>
      <c r="D35" s="6" t="s">
        <v>14</v>
      </c>
      <c r="E35" s="6">
        <v>1</v>
      </c>
      <c r="F35" s="7">
        <f>ROUND(1514474,0)</f>
        <v>1514474</v>
      </c>
      <c r="G35" s="38">
        <f t="shared" ref="G35:G36" si="33">ROUND(F35*E35,0)</f>
        <v>1514474</v>
      </c>
      <c r="H35" s="54" t="s">
        <v>38</v>
      </c>
      <c r="I35" s="6" t="s">
        <v>14</v>
      </c>
      <c r="J35" s="6">
        <v>1</v>
      </c>
      <c r="K35" s="37">
        <f t="shared" ref="K35:K36" si="34">ROUND(N35,0)</f>
        <v>1434000</v>
      </c>
      <c r="L35" s="37">
        <f t="shared" ref="L35:L36" si="35">ROUND(K35*J35,0)</f>
        <v>1434000</v>
      </c>
      <c r="M35" s="36" t="str">
        <f>IF(L35&lt;=G35,"VALIDO","NO VALIDO")</f>
        <v>VALIDO</v>
      </c>
      <c r="N35" s="72">
        <v>1434000</v>
      </c>
      <c r="O35" s="54" t="s">
        <v>38</v>
      </c>
      <c r="P35" s="6" t="s">
        <v>14</v>
      </c>
      <c r="Q35" s="6">
        <v>1</v>
      </c>
      <c r="R35" s="37">
        <f t="shared" ref="R35:R36" si="36">ROUND(U35,0)</f>
        <v>1416033</v>
      </c>
      <c r="S35" s="37">
        <f t="shared" ref="S35:S36" si="37">ROUND(R35*Q35,0)</f>
        <v>1416033</v>
      </c>
      <c r="T35" s="36" t="str">
        <f>IF(S35&lt;=G35,"VALIDO","NO VALIDO")</f>
        <v>VALIDO</v>
      </c>
      <c r="U35" s="81">
        <v>1416033</v>
      </c>
      <c r="V35" s="54" t="s">
        <v>38</v>
      </c>
      <c r="W35" s="6" t="s">
        <v>14</v>
      </c>
      <c r="X35" s="6">
        <v>1</v>
      </c>
      <c r="Y35" s="37">
        <f t="shared" ref="Y35:Y36" si="38">ROUND(AB35,0)</f>
        <v>1514474</v>
      </c>
      <c r="Z35" s="37">
        <f t="shared" ref="Z35:Z36" si="39">ROUND(Y35*X35,0)</f>
        <v>1514474</v>
      </c>
      <c r="AA35" s="36" t="str">
        <f>IF(Z35&lt;=G35,"VALIDO","NO VALIDO")</f>
        <v>VALIDO</v>
      </c>
      <c r="AB35" s="85">
        <v>1514474</v>
      </c>
      <c r="AC35" s="54" t="s">
        <v>38</v>
      </c>
      <c r="AD35" s="6" t="s">
        <v>14</v>
      </c>
      <c r="AE35" s="6">
        <v>1</v>
      </c>
      <c r="AF35" s="37">
        <f t="shared" ref="AF35:AF36" si="40">ROUND(AI35,0)</f>
        <v>1300000</v>
      </c>
      <c r="AG35" s="37">
        <f t="shared" ref="AG35:AG36" si="41">ROUND(AF35*AE35,0)</f>
        <v>1300000</v>
      </c>
      <c r="AH35" s="36" t="str">
        <f>IF(AG35&lt;=G35,"VALIDO","NO VALIDO")</f>
        <v>VALIDO</v>
      </c>
      <c r="AI35" s="87">
        <v>1300000</v>
      </c>
      <c r="AJ35" s="54" t="s">
        <v>38</v>
      </c>
      <c r="AK35" s="6" t="s">
        <v>14</v>
      </c>
      <c r="AL35" s="6">
        <v>1</v>
      </c>
      <c r="AM35" s="37">
        <f t="shared" ref="AM35:AM36" si="42">ROUND(AP35,0)</f>
        <v>1450000</v>
      </c>
      <c r="AN35" s="37">
        <f t="shared" ref="AN35:AN36" si="43">ROUND(AM35*AL35,0)</f>
        <v>1450000</v>
      </c>
      <c r="AO35" s="36" t="str">
        <f>IF(AN35&lt;=G35,"VALIDO","NO VALIDO")</f>
        <v>VALIDO</v>
      </c>
      <c r="AP35" s="87">
        <v>1450000</v>
      </c>
      <c r="AQ35" s="54" t="s">
        <v>38</v>
      </c>
      <c r="AR35" s="6" t="s">
        <v>14</v>
      </c>
      <c r="AS35" s="6">
        <v>1</v>
      </c>
      <c r="AT35" s="37">
        <f t="shared" ref="AT35:AT36" si="44">ROUND(AW35,0)</f>
        <v>1514474</v>
      </c>
      <c r="AU35" s="37">
        <f t="shared" ref="AU35:AU36" si="45">ROUND(AT35*AS35,0)</f>
        <v>1514474</v>
      </c>
      <c r="AV35" s="36" t="str">
        <f>IF(AU35&lt;=G35,"VALIDO","NO VALIDO")</f>
        <v>VALIDO</v>
      </c>
      <c r="AW35" s="87">
        <v>1514474</v>
      </c>
    </row>
    <row r="36" spans="1:49" ht="16.5" x14ac:dyDescent="0.25">
      <c r="A36" s="23"/>
      <c r="B36" s="1">
        <v>4.03</v>
      </c>
      <c r="C36" s="5" t="s">
        <v>39</v>
      </c>
      <c r="D36" s="6" t="s">
        <v>40</v>
      </c>
      <c r="E36" s="6">
        <v>1</v>
      </c>
      <c r="F36" s="7">
        <f>ROUND(664785,0)</f>
        <v>664785</v>
      </c>
      <c r="G36" s="38">
        <f t="shared" si="33"/>
        <v>664785</v>
      </c>
      <c r="H36" s="54" t="s">
        <v>39</v>
      </c>
      <c r="I36" s="6" t="s">
        <v>40</v>
      </c>
      <c r="J36" s="6">
        <v>1</v>
      </c>
      <c r="K36" s="37">
        <f t="shared" si="34"/>
        <v>629000</v>
      </c>
      <c r="L36" s="37">
        <f t="shared" si="35"/>
        <v>629000</v>
      </c>
      <c r="M36" s="36" t="str">
        <f>IF(L36&lt;=G36,"VALIDO","NO VALIDO")</f>
        <v>VALIDO</v>
      </c>
      <c r="N36" s="72">
        <v>629000</v>
      </c>
      <c r="O36" s="54" t="s">
        <v>39</v>
      </c>
      <c r="P36" s="6" t="s">
        <v>40</v>
      </c>
      <c r="Q36" s="6">
        <v>1</v>
      </c>
      <c r="R36" s="37">
        <f t="shared" si="36"/>
        <v>650000</v>
      </c>
      <c r="S36" s="37">
        <f t="shared" si="37"/>
        <v>650000</v>
      </c>
      <c r="T36" s="36" t="str">
        <f>IF(S36&lt;=G36,"VALIDO","NO VALIDO")</f>
        <v>VALIDO</v>
      </c>
      <c r="U36" s="81">
        <v>650000</v>
      </c>
      <c r="V36" s="54" t="s">
        <v>39</v>
      </c>
      <c r="W36" s="6" t="s">
        <v>40</v>
      </c>
      <c r="X36" s="6">
        <v>1</v>
      </c>
      <c r="Y36" s="37">
        <f t="shared" si="38"/>
        <v>664785</v>
      </c>
      <c r="Z36" s="37">
        <f t="shared" si="39"/>
        <v>664785</v>
      </c>
      <c r="AA36" s="36" t="str">
        <f>IF(Z36&lt;=G36,"VALIDO","NO VALIDO")</f>
        <v>VALIDO</v>
      </c>
      <c r="AB36" s="85">
        <v>664785</v>
      </c>
      <c r="AC36" s="54" t="s">
        <v>39</v>
      </c>
      <c r="AD36" s="6" t="s">
        <v>40</v>
      </c>
      <c r="AE36" s="6">
        <v>1</v>
      </c>
      <c r="AF36" s="37">
        <f t="shared" si="40"/>
        <v>600000</v>
      </c>
      <c r="AG36" s="37">
        <f t="shared" si="41"/>
        <v>600000</v>
      </c>
      <c r="AH36" s="36" t="str">
        <f>IF(AG36&lt;=G36,"VALIDO","NO VALIDO")</f>
        <v>VALIDO</v>
      </c>
      <c r="AI36" s="87">
        <v>600000</v>
      </c>
      <c r="AJ36" s="54" t="s">
        <v>39</v>
      </c>
      <c r="AK36" s="6" t="s">
        <v>40</v>
      </c>
      <c r="AL36" s="6">
        <v>1</v>
      </c>
      <c r="AM36" s="37">
        <f t="shared" si="42"/>
        <v>660000</v>
      </c>
      <c r="AN36" s="37">
        <f t="shared" si="43"/>
        <v>660000</v>
      </c>
      <c r="AO36" s="36" t="str">
        <f>IF(AN36&lt;=G36,"VALIDO","NO VALIDO")</f>
        <v>VALIDO</v>
      </c>
      <c r="AP36" s="87">
        <v>660000</v>
      </c>
      <c r="AQ36" s="54" t="s">
        <v>39</v>
      </c>
      <c r="AR36" s="6" t="s">
        <v>40</v>
      </c>
      <c r="AS36" s="6">
        <v>1</v>
      </c>
      <c r="AT36" s="37">
        <f t="shared" si="44"/>
        <v>664785</v>
      </c>
      <c r="AU36" s="37">
        <f t="shared" si="45"/>
        <v>664785</v>
      </c>
      <c r="AV36" s="36" t="str">
        <f>IF(AU36&lt;=G36,"VALIDO","NO VALIDO")</f>
        <v>VALIDO</v>
      </c>
      <c r="AW36" s="87">
        <v>664785</v>
      </c>
    </row>
    <row r="37" spans="1:49" ht="16.5" x14ac:dyDescent="0.25">
      <c r="A37" s="26"/>
      <c r="B37" s="10"/>
      <c r="C37" s="19"/>
      <c r="D37" s="10"/>
      <c r="E37" s="10"/>
      <c r="F37" s="10"/>
      <c r="G37" s="10">
        <f>SUM(G34:G36)</f>
        <v>5463033</v>
      </c>
      <c r="H37" s="56"/>
      <c r="I37" s="46"/>
      <c r="J37" s="46"/>
      <c r="K37" s="47"/>
      <c r="L37" s="45">
        <f>SUM(L34:L36)</f>
        <v>5172000</v>
      </c>
      <c r="M37" s="36" t="str">
        <f>IF(L37&lt;=G37,"VALIDO","NO VALIDO")</f>
        <v>VALIDO</v>
      </c>
      <c r="N37" s="73"/>
      <c r="O37" s="56"/>
      <c r="P37" s="46"/>
      <c r="Q37" s="46"/>
      <c r="R37" s="47"/>
      <c r="S37" s="45">
        <f>SUM(S34:S36)</f>
        <v>5136362</v>
      </c>
      <c r="T37" s="36" t="str">
        <f>IF(S37&lt;=G37,"VALIDO","NO VALIDO")</f>
        <v>VALIDO</v>
      </c>
      <c r="U37" s="67"/>
      <c r="V37" s="56"/>
      <c r="W37" s="46"/>
      <c r="X37" s="46"/>
      <c r="Y37" s="47"/>
      <c r="Z37" s="45">
        <f>SUM(Z34:Z36)</f>
        <v>5463033</v>
      </c>
      <c r="AA37" s="36" t="str">
        <f>IF(Z37&lt;=G37,"VALIDO","NO VALIDO")</f>
        <v>VALIDO</v>
      </c>
      <c r="AB37" s="67"/>
      <c r="AC37" s="56"/>
      <c r="AD37" s="46"/>
      <c r="AE37" s="46"/>
      <c r="AF37" s="47"/>
      <c r="AG37" s="45">
        <f>SUM(AG34:AG36)</f>
        <v>4700000</v>
      </c>
      <c r="AH37" s="36" t="str">
        <f>IF(AG37&lt;=G37,"VALIDO","NO VALIDO")</f>
        <v>VALIDO</v>
      </c>
      <c r="AI37" s="67"/>
      <c r="AJ37" s="56"/>
      <c r="AK37" s="46"/>
      <c r="AL37" s="46"/>
      <c r="AM37" s="47"/>
      <c r="AN37" s="45">
        <f>SUM(AN34:AN36)</f>
        <v>5360000</v>
      </c>
      <c r="AO37" s="36" t="str">
        <f>IF(AN37&lt;=G37,"VALIDO","NO VALIDO")</f>
        <v>VALIDO</v>
      </c>
      <c r="AP37" s="67"/>
      <c r="AQ37" s="56"/>
      <c r="AR37" s="46"/>
      <c r="AS37" s="46"/>
      <c r="AT37" s="47"/>
      <c r="AU37" s="45">
        <f>SUM(AU34:AU36)</f>
        <v>5463033</v>
      </c>
      <c r="AV37" s="36" t="str">
        <f>IF(AU37&lt;=G37,"VALIDO","NO VALIDO")</f>
        <v>VALIDO</v>
      </c>
      <c r="AW37" s="67"/>
    </row>
    <row r="38" spans="1:49" x14ac:dyDescent="0.25">
      <c r="A38" s="24" t="s">
        <v>41</v>
      </c>
      <c r="B38" s="11" t="s">
        <v>42</v>
      </c>
      <c r="C38" s="20"/>
      <c r="D38" s="11"/>
      <c r="E38" s="11"/>
      <c r="F38" s="11"/>
      <c r="G38" s="11"/>
      <c r="H38" s="57" t="s">
        <v>42</v>
      </c>
      <c r="I38" s="51"/>
      <c r="J38" s="51"/>
      <c r="K38" s="52"/>
      <c r="L38" s="49"/>
      <c r="M38" s="49"/>
      <c r="N38" s="75"/>
      <c r="O38" s="57" t="s">
        <v>42</v>
      </c>
      <c r="P38" s="51"/>
      <c r="Q38" s="51"/>
      <c r="R38" s="52"/>
      <c r="S38" s="49"/>
      <c r="T38" s="49"/>
      <c r="U38" s="70"/>
      <c r="V38" s="57" t="s">
        <v>42</v>
      </c>
      <c r="W38" s="51"/>
      <c r="X38" s="51"/>
      <c r="Y38" s="52"/>
      <c r="Z38" s="49"/>
      <c r="AA38" s="49"/>
      <c r="AB38" s="70"/>
      <c r="AC38" s="57" t="s">
        <v>42</v>
      </c>
      <c r="AD38" s="51"/>
      <c r="AE38" s="51"/>
      <c r="AF38" s="52"/>
      <c r="AG38" s="49"/>
      <c r="AH38" s="49"/>
      <c r="AI38" s="70"/>
      <c r="AJ38" s="57" t="s">
        <v>42</v>
      </c>
      <c r="AK38" s="51"/>
      <c r="AL38" s="51"/>
      <c r="AM38" s="52"/>
      <c r="AN38" s="49"/>
      <c r="AO38" s="49"/>
      <c r="AP38" s="70"/>
      <c r="AQ38" s="57" t="s">
        <v>42</v>
      </c>
      <c r="AR38" s="51"/>
      <c r="AS38" s="51"/>
      <c r="AT38" s="52"/>
      <c r="AU38" s="49"/>
      <c r="AV38" s="49"/>
      <c r="AW38" s="70"/>
    </row>
    <row r="39" spans="1:49" ht="92.25" customHeight="1" x14ac:dyDescent="0.25">
      <c r="A39" s="23"/>
      <c r="B39" s="1">
        <v>5.01</v>
      </c>
      <c r="C39" s="5" t="s">
        <v>43</v>
      </c>
      <c r="D39" s="6" t="s">
        <v>14</v>
      </c>
      <c r="E39" s="6">
        <v>1</v>
      </c>
      <c r="F39" s="7">
        <f>ROUND(2281348,0)</f>
        <v>2281348</v>
      </c>
      <c r="G39" s="38">
        <f t="shared" ref="G39" si="46">ROUND(F39*E39,0)</f>
        <v>2281348</v>
      </c>
      <c r="H39" s="54" t="s">
        <v>43</v>
      </c>
      <c r="I39" s="6" t="s">
        <v>14</v>
      </c>
      <c r="J39" s="6">
        <v>1</v>
      </c>
      <c r="K39" s="37">
        <f>ROUND(N39,0)</f>
        <v>2160000</v>
      </c>
      <c r="L39" s="37">
        <f t="shared" ref="L39" si="47">ROUND(K39*J39,0)</f>
        <v>2160000</v>
      </c>
      <c r="M39" s="36" t="str">
        <f>IF(L39&lt;=G39,"VALIDO","NO VALIDO")</f>
        <v>VALIDO</v>
      </c>
      <c r="N39" s="77">
        <v>2160000</v>
      </c>
      <c r="O39" s="54" t="s">
        <v>43</v>
      </c>
      <c r="P39" s="6" t="s">
        <v>14</v>
      </c>
      <c r="Q39" s="6">
        <v>1</v>
      </c>
      <c r="R39" s="37">
        <f>ROUND(U39,0)</f>
        <v>2190094</v>
      </c>
      <c r="S39" s="37">
        <f t="shared" ref="S39" si="48">ROUND(R39*Q39,0)</f>
        <v>2190094</v>
      </c>
      <c r="T39" s="36" t="str">
        <f>IF(S39&lt;=G39,"VALIDO","NO VALIDO")</f>
        <v>VALIDO</v>
      </c>
      <c r="U39" s="83">
        <v>2190094</v>
      </c>
      <c r="V39" s="54" t="s">
        <v>43</v>
      </c>
      <c r="W39" s="6" t="s">
        <v>14</v>
      </c>
      <c r="X39" s="6">
        <v>1</v>
      </c>
      <c r="Y39" s="37">
        <f>ROUND(AB39,0)</f>
        <v>2281348</v>
      </c>
      <c r="Z39" s="37">
        <f t="shared" ref="Z39" si="49">ROUND(Y39*X39,0)</f>
        <v>2281348</v>
      </c>
      <c r="AA39" s="36" t="str">
        <f>IF(Z39&lt;=G39,"VALIDO","NO VALIDO")</f>
        <v>VALIDO</v>
      </c>
      <c r="AB39" s="86">
        <v>2281348</v>
      </c>
      <c r="AC39" s="54" t="s">
        <v>43</v>
      </c>
      <c r="AD39" s="6" t="s">
        <v>14</v>
      </c>
      <c r="AE39" s="6">
        <v>1</v>
      </c>
      <c r="AF39" s="37">
        <f>ROUND(AI39,0)</f>
        <v>2000000</v>
      </c>
      <c r="AG39" s="37">
        <f t="shared" ref="AG39" si="50">ROUND(AF39*AE39,0)</f>
        <v>2000000</v>
      </c>
      <c r="AH39" s="36" t="str">
        <f>IF(AG39&lt;=G39,"VALIDO","NO VALIDO")</f>
        <v>VALIDO</v>
      </c>
      <c r="AI39" s="86">
        <v>2000000</v>
      </c>
      <c r="AJ39" s="54" t="s">
        <v>43</v>
      </c>
      <c r="AK39" s="6" t="s">
        <v>14</v>
      </c>
      <c r="AL39" s="6">
        <v>1</v>
      </c>
      <c r="AM39" s="37">
        <f>ROUND(AP39,0)</f>
        <v>2200000</v>
      </c>
      <c r="AN39" s="37">
        <f t="shared" ref="AN39" si="51">ROUND(AM39*AL39,0)</f>
        <v>2200000</v>
      </c>
      <c r="AO39" s="36" t="str">
        <f>IF(AN39&lt;=G39,"VALIDO","NO VALIDO")</f>
        <v>VALIDO</v>
      </c>
      <c r="AP39" s="86">
        <v>2200000</v>
      </c>
      <c r="AQ39" s="54" t="s">
        <v>43</v>
      </c>
      <c r="AR39" s="6" t="s">
        <v>14</v>
      </c>
      <c r="AS39" s="6">
        <v>1</v>
      </c>
      <c r="AT39" s="37">
        <f>ROUND(AW39,0)</f>
        <v>2200000</v>
      </c>
      <c r="AU39" s="37">
        <f t="shared" ref="AU39" si="52">ROUND(AT39*AS39,0)</f>
        <v>2200000</v>
      </c>
      <c r="AV39" s="36" t="str">
        <f>IF(AU39&lt;=G39,"VALIDO","NO VALIDO")</f>
        <v>VALIDO</v>
      </c>
      <c r="AW39" s="86">
        <v>2200000</v>
      </c>
    </row>
    <row r="40" spans="1:49" ht="16.5" x14ac:dyDescent="0.25">
      <c r="A40" s="26"/>
      <c r="B40" s="10"/>
      <c r="C40" s="19"/>
      <c r="D40" s="10"/>
      <c r="E40" s="10"/>
      <c r="F40" s="10"/>
      <c r="G40" s="10">
        <f>SUM(G39)</f>
        <v>2281348</v>
      </c>
      <c r="H40" s="56"/>
      <c r="I40" s="46"/>
      <c r="J40" s="46"/>
      <c r="K40" s="47"/>
      <c r="L40" s="45">
        <f>SUM(L39)</f>
        <v>2160000</v>
      </c>
      <c r="M40" s="36" t="str">
        <f>IF(L40&lt;=G40,"VALIDO","NO VALIDO")</f>
        <v>VALIDO</v>
      </c>
      <c r="N40" s="73"/>
      <c r="O40" s="56"/>
      <c r="P40" s="46"/>
      <c r="Q40" s="46"/>
      <c r="R40" s="47"/>
      <c r="S40" s="45">
        <f>SUM(S39)</f>
        <v>2190094</v>
      </c>
      <c r="T40" s="36" t="str">
        <f>IF(S40&lt;=G40,"VALIDO","NO VALIDO")</f>
        <v>VALIDO</v>
      </c>
      <c r="U40" s="67"/>
      <c r="V40" s="56"/>
      <c r="W40" s="46"/>
      <c r="X40" s="46"/>
      <c r="Y40" s="47"/>
      <c r="Z40" s="45">
        <f>SUM(Z39)</f>
        <v>2281348</v>
      </c>
      <c r="AA40" s="36" t="str">
        <f>IF(Z40&lt;=G40,"VALIDO","NO VALIDO")</f>
        <v>VALIDO</v>
      </c>
      <c r="AB40" s="67"/>
      <c r="AC40" s="56"/>
      <c r="AD40" s="46"/>
      <c r="AE40" s="46"/>
      <c r="AF40" s="47"/>
      <c r="AG40" s="45">
        <f>SUM(AG39)</f>
        <v>2000000</v>
      </c>
      <c r="AH40" s="36" t="str">
        <f>IF(AG40&lt;=G40,"VALIDO","NO VALIDO")</f>
        <v>VALIDO</v>
      </c>
      <c r="AI40" s="67"/>
      <c r="AJ40" s="56"/>
      <c r="AK40" s="46"/>
      <c r="AL40" s="46"/>
      <c r="AM40" s="47"/>
      <c r="AN40" s="45">
        <f>SUM(AN39)</f>
        <v>2200000</v>
      </c>
      <c r="AO40" s="36" t="str">
        <f>IF(AN40&lt;=G40,"VALIDO","NO VALIDO")</f>
        <v>VALIDO</v>
      </c>
      <c r="AP40" s="67"/>
      <c r="AQ40" s="56"/>
      <c r="AR40" s="46"/>
      <c r="AS40" s="46"/>
      <c r="AT40" s="47"/>
      <c r="AU40" s="45">
        <f>SUM(AU39)</f>
        <v>2200000</v>
      </c>
      <c r="AV40" s="36" t="str">
        <f>IF(AU40&lt;=G40,"VALIDO","NO VALIDO")</f>
        <v>VALIDO</v>
      </c>
      <c r="AW40" s="67"/>
    </row>
    <row r="41" spans="1:49" x14ac:dyDescent="0.25">
      <c r="A41" s="24" t="s">
        <v>44</v>
      </c>
      <c r="B41" s="11" t="s">
        <v>45</v>
      </c>
      <c r="C41" s="20"/>
      <c r="D41" s="11"/>
      <c r="E41" s="11"/>
      <c r="F41" s="11"/>
      <c r="G41" s="11"/>
      <c r="H41" s="57" t="s">
        <v>45</v>
      </c>
      <c r="I41" s="51"/>
      <c r="J41" s="51"/>
      <c r="K41" s="52"/>
      <c r="L41" s="49"/>
      <c r="M41" s="49"/>
      <c r="N41" s="75"/>
      <c r="O41" s="57" t="s">
        <v>45</v>
      </c>
      <c r="P41" s="51"/>
      <c r="Q41" s="51"/>
      <c r="R41" s="52"/>
      <c r="S41" s="49"/>
      <c r="T41" s="49"/>
      <c r="U41" s="70"/>
      <c r="V41" s="57" t="s">
        <v>45</v>
      </c>
      <c r="W41" s="51"/>
      <c r="X41" s="51"/>
      <c r="Y41" s="52"/>
      <c r="Z41" s="49"/>
      <c r="AA41" s="49"/>
      <c r="AB41" s="70"/>
      <c r="AC41" s="57" t="s">
        <v>45</v>
      </c>
      <c r="AD41" s="51"/>
      <c r="AE41" s="51"/>
      <c r="AF41" s="52"/>
      <c r="AG41" s="49"/>
      <c r="AH41" s="49"/>
      <c r="AI41" s="70"/>
      <c r="AJ41" s="57" t="s">
        <v>45</v>
      </c>
      <c r="AK41" s="51"/>
      <c r="AL41" s="51"/>
      <c r="AM41" s="52"/>
      <c r="AN41" s="49"/>
      <c r="AO41" s="49"/>
      <c r="AP41" s="70"/>
      <c r="AQ41" s="57" t="s">
        <v>45</v>
      </c>
      <c r="AR41" s="51"/>
      <c r="AS41" s="51"/>
      <c r="AT41" s="52"/>
      <c r="AU41" s="49"/>
      <c r="AV41" s="49"/>
      <c r="AW41" s="70"/>
    </row>
    <row r="42" spans="1:49" ht="78.75" customHeight="1" x14ac:dyDescent="0.25">
      <c r="A42" s="23"/>
      <c r="B42" s="1">
        <v>6.01</v>
      </c>
      <c r="C42" s="5" t="s">
        <v>46</v>
      </c>
      <c r="D42" s="6" t="s">
        <v>47</v>
      </c>
      <c r="E42" s="6">
        <v>2</v>
      </c>
      <c r="F42" s="7">
        <f>ROUND(90960,0)</f>
        <v>90960</v>
      </c>
      <c r="G42" s="38">
        <f t="shared" ref="G42:G47" si="53">ROUND(F42*E42,0)</f>
        <v>181920</v>
      </c>
      <c r="H42" s="54" t="s">
        <v>46</v>
      </c>
      <c r="I42" s="6" t="s">
        <v>47</v>
      </c>
      <c r="J42" s="6">
        <v>2</v>
      </c>
      <c r="K42" s="37">
        <f>ROUND(N42,0)</f>
        <v>86000</v>
      </c>
      <c r="L42" s="37">
        <f t="shared" ref="L42:L47" si="54">ROUND(K42*J42,0)</f>
        <v>172000</v>
      </c>
      <c r="M42" s="36" t="str">
        <f>IF(L42&lt;=G42,"VALIDO","NO VALIDO")</f>
        <v>VALIDO</v>
      </c>
      <c r="N42" s="72">
        <v>86000</v>
      </c>
      <c r="O42" s="54" t="s">
        <v>46</v>
      </c>
      <c r="P42" s="6" t="s">
        <v>47</v>
      </c>
      <c r="Q42" s="6">
        <v>2</v>
      </c>
      <c r="R42" s="37">
        <f>ROUND(U42,0)</f>
        <v>84138</v>
      </c>
      <c r="S42" s="37">
        <f t="shared" ref="S42:S47" si="55">ROUND(R42*Q42,0)</f>
        <v>168276</v>
      </c>
      <c r="T42" s="36" t="str">
        <f>IF(S42&lt;=G42,"VALIDO","NO VALIDO")</f>
        <v>VALIDO</v>
      </c>
      <c r="U42" s="81">
        <v>84138</v>
      </c>
      <c r="V42" s="54" t="s">
        <v>46</v>
      </c>
      <c r="W42" s="6" t="s">
        <v>47</v>
      </c>
      <c r="X42" s="6">
        <v>2</v>
      </c>
      <c r="Y42" s="37">
        <f>ROUND(AB42,0)</f>
        <v>90000</v>
      </c>
      <c r="Z42" s="37">
        <f t="shared" ref="Z42:Z47" si="56">ROUND(Y42*X42,0)</f>
        <v>180000</v>
      </c>
      <c r="AA42" s="36" t="str">
        <f>IF(Z42&lt;=G42,"VALIDO","NO VALIDO")</f>
        <v>VALIDO</v>
      </c>
      <c r="AB42" s="85">
        <v>90000</v>
      </c>
      <c r="AC42" s="54" t="s">
        <v>46</v>
      </c>
      <c r="AD42" s="6" t="s">
        <v>47</v>
      </c>
      <c r="AE42" s="6">
        <v>2</v>
      </c>
      <c r="AF42" s="37">
        <f>ROUND(AI42,0)</f>
        <v>85000</v>
      </c>
      <c r="AG42" s="37">
        <f t="shared" ref="AG42:AG47" si="57">ROUND(AF42*AE42,0)</f>
        <v>170000</v>
      </c>
      <c r="AH42" s="36" t="str">
        <f>IF(AG42&lt;=G42,"VALIDO","NO VALIDO")</f>
        <v>VALIDO</v>
      </c>
      <c r="AI42" s="87">
        <v>85000</v>
      </c>
      <c r="AJ42" s="54" t="s">
        <v>46</v>
      </c>
      <c r="AK42" s="6" t="s">
        <v>47</v>
      </c>
      <c r="AL42" s="6">
        <v>2</v>
      </c>
      <c r="AM42" s="37">
        <f>ROUND(AP42,0)</f>
        <v>81000</v>
      </c>
      <c r="AN42" s="37">
        <f t="shared" ref="AN42:AN47" si="58">ROUND(AM42*AL42,0)</f>
        <v>162000</v>
      </c>
      <c r="AO42" s="36" t="str">
        <f>IF(AN42&lt;=G42,"VALIDO","NO VALIDO")</f>
        <v>VALIDO</v>
      </c>
      <c r="AP42" s="87">
        <v>81000</v>
      </c>
      <c r="AQ42" s="54" t="s">
        <v>46</v>
      </c>
      <c r="AR42" s="6" t="s">
        <v>47</v>
      </c>
      <c r="AS42" s="6">
        <v>2</v>
      </c>
      <c r="AT42" s="37">
        <f>ROUND(AW42,0)</f>
        <v>90960</v>
      </c>
      <c r="AU42" s="37">
        <f t="shared" ref="AU42:AU47" si="59">ROUND(AT42*AS42,0)</f>
        <v>181920</v>
      </c>
      <c r="AV42" s="36" t="str">
        <f>IF(AU42&lt;=G42,"VALIDO","NO VALIDO")</f>
        <v>VALIDO</v>
      </c>
      <c r="AW42" s="65">
        <v>90960</v>
      </c>
    </row>
    <row r="43" spans="1:49" ht="71.25" x14ac:dyDescent="0.25">
      <c r="A43" s="23"/>
      <c r="B43" s="1">
        <v>6.02</v>
      </c>
      <c r="C43" s="5" t="s">
        <v>48</v>
      </c>
      <c r="D43" s="6" t="s">
        <v>47</v>
      </c>
      <c r="E43" s="6">
        <v>12.600000000000001</v>
      </c>
      <c r="F43" s="7">
        <f>ROUND(25934,0)</f>
        <v>25934</v>
      </c>
      <c r="G43" s="38">
        <f t="shared" si="53"/>
        <v>326768</v>
      </c>
      <c r="H43" s="54" t="s">
        <v>48</v>
      </c>
      <c r="I43" s="6" t="s">
        <v>47</v>
      </c>
      <c r="J43" s="6">
        <v>12.600000000000001</v>
      </c>
      <c r="K43" s="37">
        <f t="shared" ref="K43:K47" si="60">ROUND(N43,0)</f>
        <v>24000</v>
      </c>
      <c r="L43" s="37">
        <f t="shared" si="54"/>
        <v>302400</v>
      </c>
      <c r="M43" s="36" t="str">
        <f>IF(L43&lt;=G43,"VALIDO","NO VALIDO")</f>
        <v>VALIDO</v>
      </c>
      <c r="N43" s="72">
        <v>24000</v>
      </c>
      <c r="O43" s="54" t="s">
        <v>48</v>
      </c>
      <c r="P43" s="6" t="s">
        <v>47</v>
      </c>
      <c r="Q43" s="6">
        <v>12.600000000000001</v>
      </c>
      <c r="R43" s="37">
        <f t="shared" ref="R43:R47" si="61">ROUND(U43,0)</f>
        <v>24274</v>
      </c>
      <c r="S43" s="37">
        <f t="shared" si="55"/>
        <v>305852</v>
      </c>
      <c r="T43" s="36" t="str">
        <f>IF(S43&lt;=G43,"VALIDO","NO VALIDO")</f>
        <v>VALIDO</v>
      </c>
      <c r="U43" s="81">
        <v>24274</v>
      </c>
      <c r="V43" s="54" t="s">
        <v>48</v>
      </c>
      <c r="W43" s="6" t="s">
        <v>47</v>
      </c>
      <c r="X43" s="6">
        <v>12.600000000000001</v>
      </c>
      <c r="Y43" s="37">
        <f t="shared" ref="Y43:Y47" si="62">ROUND(AB43,0)</f>
        <v>25934</v>
      </c>
      <c r="Z43" s="37">
        <f t="shared" si="56"/>
        <v>326768</v>
      </c>
      <c r="AA43" s="36" t="str">
        <f>IF(Z43&lt;=G43,"VALIDO","NO VALIDO")</f>
        <v>VALIDO</v>
      </c>
      <c r="AB43" s="85">
        <v>25934</v>
      </c>
      <c r="AC43" s="54" t="s">
        <v>48</v>
      </c>
      <c r="AD43" s="6" t="s">
        <v>47</v>
      </c>
      <c r="AE43" s="6">
        <v>12.600000000000001</v>
      </c>
      <c r="AF43" s="37">
        <f t="shared" ref="AF43:AF47" si="63">ROUND(AI43,0)</f>
        <v>20000</v>
      </c>
      <c r="AG43" s="37">
        <f t="shared" si="57"/>
        <v>252000</v>
      </c>
      <c r="AH43" s="36" t="str">
        <f>IF(AG43&lt;=G43,"VALIDO","NO VALIDO")</f>
        <v>VALIDO</v>
      </c>
      <c r="AI43" s="87">
        <v>20000</v>
      </c>
      <c r="AJ43" s="54" t="s">
        <v>48</v>
      </c>
      <c r="AK43" s="6" t="s">
        <v>47</v>
      </c>
      <c r="AL43" s="6">
        <v>12.600000000000001</v>
      </c>
      <c r="AM43" s="37">
        <f t="shared" ref="AM43:AM47" si="64">ROUND(AP43,0)</f>
        <v>24000</v>
      </c>
      <c r="AN43" s="37">
        <f t="shared" si="58"/>
        <v>302400</v>
      </c>
      <c r="AO43" s="36" t="str">
        <f>IF(AN43&lt;=G43,"VALIDO","NO VALIDO")</f>
        <v>VALIDO</v>
      </c>
      <c r="AP43" s="87">
        <v>24000</v>
      </c>
      <c r="AQ43" s="54" t="s">
        <v>48</v>
      </c>
      <c r="AR43" s="6" t="s">
        <v>47</v>
      </c>
      <c r="AS43" s="6">
        <v>12.600000000000001</v>
      </c>
      <c r="AT43" s="37">
        <f t="shared" ref="AT43:AT47" si="65">ROUND(AW43,0)</f>
        <v>25934</v>
      </c>
      <c r="AU43" s="37">
        <f t="shared" si="59"/>
        <v>326768</v>
      </c>
      <c r="AV43" s="36" t="str">
        <f>IF(AU43&lt;=G43,"VALIDO","NO VALIDO")</f>
        <v>VALIDO</v>
      </c>
      <c r="AW43" s="65">
        <v>25934</v>
      </c>
    </row>
    <row r="44" spans="1:49" ht="42.75" x14ac:dyDescent="0.25">
      <c r="A44" s="23"/>
      <c r="B44" s="1">
        <v>6.03</v>
      </c>
      <c r="C44" s="5" t="s">
        <v>49</v>
      </c>
      <c r="D44" s="6" t="s">
        <v>47</v>
      </c>
      <c r="E44" s="6">
        <v>150</v>
      </c>
      <c r="F44" s="7">
        <f>ROUND(258708,0)</f>
        <v>258708</v>
      </c>
      <c r="G44" s="38">
        <f t="shared" si="53"/>
        <v>38806200</v>
      </c>
      <c r="H44" s="54" t="s">
        <v>49</v>
      </c>
      <c r="I44" s="6" t="s">
        <v>47</v>
      </c>
      <c r="J44" s="6">
        <v>150</v>
      </c>
      <c r="K44" s="37">
        <f t="shared" si="60"/>
        <v>244000</v>
      </c>
      <c r="L44" s="37">
        <f t="shared" si="54"/>
        <v>36600000</v>
      </c>
      <c r="M44" s="36" t="str">
        <f>IF(L44&lt;=G44,"VALIDO","NO VALIDO")</f>
        <v>VALIDO</v>
      </c>
      <c r="N44" s="72">
        <v>244000</v>
      </c>
      <c r="O44" s="54" t="s">
        <v>49</v>
      </c>
      <c r="P44" s="6" t="s">
        <v>47</v>
      </c>
      <c r="Q44" s="6">
        <v>150</v>
      </c>
      <c r="R44" s="37">
        <f t="shared" si="61"/>
        <v>243186</v>
      </c>
      <c r="S44" s="37">
        <f t="shared" si="55"/>
        <v>36477900</v>
      </c>
      <c r="T44" s="36" t="str">
        <f>IF(S44&lt;=G44,"VALIDO","NO VALIDO")</f>
        <v>VALIDO</v>
      </c>
      <c r="U44" s="81">
        <v>243186</v>
      </c>
      <c r="V44" s="54" t="s">
        <v>49</v>
      </c>
      <c r="W44" s="6" t="s">
        <v>47</v>
      </c>
      <c r="X44" s="6">
        <v>150</v>
      </c>
      <c r="Y44" s="37">
        <f t="shared" si="62"/>
        <v>243000</v>
      </c>
      <c r="Z44" s="37">
        <f t="shared" si="56"/>
        <v>36450000</v>
      </c>
      <c r="AA44" s="36" t="str">
        <f>IF(Z44&lt;=G44,"VALIDO","NO VALIDO")</f>
        <v>VALIDO</v>
      </c>
      <c r="AB44" s="85">
        <v>243000</v>
      </c>
      <c r="AC44" s="54" t="s">
        <v>49</v>
      </c>
      <c r="AD44" s="6" t="s">
        <v>47</v>
      </c>
      <c r="AE44" s="6">
        <v>150</v>
      </c>
      <c r="AF44" s="37">
        <f t="shared" si="63"/>
        <v>232000</v>
      </c>
      <c r="AG44" s="37">
        <f t="shared" si="57"/>
        <v>34800000</v>
      </c>
      <c r="AH44" s="36" t="str">
        <f>IF(AG44&lt;=G44,"VALIDO","NO VALIDO")</f>
        <v>VALIDO</v>
      </c>
      <c r="AI44" s="87">
        <v>232000</v>
      </c>
      <c r="AJ44" s="54" t="s">
        <v>49</v>
      </c>
      <c r="AK44" s="6" t="s">
        <v>47</v>
      </c>
      <c r="AL44" s="6">
        <v>150</v>
      </c>
      <c r="AM44" s="37">
        <f t="shared" si="64"/>
        <v>239000</v>
      </c>
      <c r="AN44" s="37">
        <f t="shared" si="58"/>
        <v>35850000</v>
      </c>
      <c r="AO44" s="36" t="str">
        <f>IF(AN44&lt;=G44,"VALIDO","NO VALIDO")</f>
        <v>VALIDO</v>
      </c>
      <c r="AP44" s="87">
        <v>239000</v>
      </c>
      <c r="AQ44" s="54" t="s">
        <v>49</v>
      </c>
      <c r="AR44" s="6" t="s">
        <v>47</v>
      </c>
      <c r="AS44" s="6">
        <v>150</v>
      </c>
      <c r="AT44" s="37">
        <f t="shared" si="65"/>
        <v>241500</v>
      </c>
      <c r="AU44" s="37">
        <f t="shared" si="59"/>
        <v>36225000</v>
      </c>
      <c r="AV44" s="36" t="str">
        <f>IF(AU44&lt;=G44,"VALIDO","NO VALIDO")</f>
        <v>VALIDO</v>
      </c>
      <c r="AW44" s="65">
        <v>241500</v>
      </c>
    </row>
    <row r="45" spans="1:49" ht="42.75" x14ac:dyDescent="0.25">
      <c r="A45" s="23"/>
      <c r="B45" s="1">
        <v>6.04</v>
      </c>
      <c r="C45" s="5" t="s">
        <v>50</v>
      </c>
      <c r="D45" s="6" t="s">
        <v>47</v>
      </c>
      <c r="E45" s="6">
        <v>231</v>
      </c>
      <c r="F45" s="7">
        <f>ROUND(63146,0)</f>
        <v>63146</v>
      </c>
      <c r="G45" s="38">
        <f t="shared" si="53"/>
        <v>14586726</v>
      </c>
      <c r="H45" s="54" t="s">
        <v>50</v>
      </c>
      <c r="I45" s="6" t="s">
        <v>47</v>
      </c>
      <c r="J45" s="6">
        <v>231</v>
      </c>
      <c r="K45" s="37">
        <f t="shared" si="60"/>
        <v>59000</v>
      </c>
      <c r="L45" s="37">
        <f t="shared" si="54"/>
        <v>13629000</v>
      </c>
      <c r="M45" s="36" t="str">
        <f>IF(L45&lt;=G45,"VALIDO","NO VALIDO")</f>
        <v>VALIDO</v>
      </c>
      <c r="N45" s="72">
        <v>59000</v>
      </c>
      <c r="O45" s="54" t="s">
        <v>50</v>
      </c>
      <c r="P45" s="6" t="s">
        <v>47</v>
      </c>
      <c r="Q45" s="6">
        <v>231</v>
      </c>
      <c r="R45" s="37">
        <f t="shared" si="61"/>
        <v>59357</v>
      </c>
      <c r="S45" s="37">
        <f t="shared" si="55"/>
        <v>13711467</v>
      </c>
      <c r="T45" s="36" t="str">
        <f>IF(S45&lt;=G45,"VALIDO","NO VALIDO")</f>
        <v>VALIDO</v>
      </c>
      <c r="U45" s="81">
        <v>59357</v>
      </c>
      <c r="V45" s="54" t="s">
        <v>50</v>
      </c>
      <c r="W45" s="6" t="s">
        <v>47</v>
      </c>
      <c r="X45" s="6">
        <v>231</v>
      </c>
      <c r="Y45" s="37">
        <f t="shared" si="62"/>
        <v>60000</v>
      </c>
      <c r="Z45" s="37">
        <f t="shared" si="56"/>
        <v>13860000</v>
      </c>
      <c r="AA45" s="36" t="str">
        <f>IF(Z45&lt;=G45,"VALIDO","NO VALIDO")</f>
        <v>VALIDO</v>
      </c>
      <c r="AB45" s="85">
        <v>60000</v>
      </c>
      <c r="AC45" s="54" t="s">
        <v>50</v>
      </c>
      <c r="AD45" s="6" t="s">
        <v>47</v>
      </c>
      <c r="AE45" s="6">
        <v>231</v>
      </c>
      <c r="AF45" s="37">
        <f t="shared" si="63"/>
        <v>60000</v>
      </c>
      <c r="AG45" s="37">
        <f t="shared" si="57"/>
        <v>13860000</v>
      </c>
      <c r="AH45" s="36" t="str">
        <f>IF(AG45&lt;=G45,"VALIDO","NO VALIDO")</f>
        <v>VALIDO</v>
      </c>
      <c r="AI45" s="87">
        <v>60000</v>
      </c>
      <c r="AJ45" s="54" t="s">
        <v>50</v>
      </c>
      <c r="AK45" s="6" t="s">
        <v>47</v>
      </c>
      <c r="AL45" s="6">
        <v>231</v>
      </c>
      <c r="AM45" s="37">
        <f t="shared" si="64"/>
        <v>60000</v>
      </c>
      <c r="AN45" s="37">
        <f t="shared" si="58"/>
        <v>13860000</v>
      </c>
      <c r="AO45" s="36" t="str">
        <f>IF(AN45&lt;=G45,"VALIDO","NO VALIDO")</f>
        <v>VALIDO</v>
      </c>
      <c r="AP45" s="87">
        <v>60000</v>
      </c>
      <c r="AQ45" s="54" t="s">
        <v>50</v>
      </c>
      <c r="AR45" s="6" t="s">
        <v>47</v>
      </c>
      <c r="AS45" s="6">
        <v>231</v>
      </c>
      <c r="AT45" s="37">
        <f t="shared" si="65"/>
        <v>63143</v>
      </c>
      <c r="AU45" s="37">
        <f t="shared" si="59"/>
        <v>14586033</v>
      </c>
      <c r="AV45" s="36" t="str">
        <f>IF(AU45&lt;=G45,"VALIDO","NO VALIDO")</f>
        <v>VALIDO</v>
      </c>
      <c r="AW45" s="65">
        <v>63143</v>
      </c>
    </row>
    <row r="46" spans="1:49" ht="16.5" x14ac:dyDescent="0.25">
      <c r="A46" s="23"/>
      <c r="B46" s="1">
        <v>6.05</v>
      </c>
      <c r="C46" s="5" t="s">
        <v>51</v>
      </c>
      <c r="D46" s="6" t="s">
        <v>47</v>
      </c>
      <c r="E46" s="6">
        <v>25</v>
      </c>
      <c r="F46" s="7">
        <f>ROUND(45313,0)</f>
        <v>45313</v>
      </c>
      <c r="G46" s="38">
        <f t="shared" si="53"/>
        <v>1132825</v>
      </c>
      <c r="H46" s="54" t="s">
        <v>51</v>
      </c>
      <c r="I46" s="6" t="s">
        <v>47</v>
      </c>
      <c r="J46" s="6">
        <v>25</v>
      </c>
      <c r="K46" s="37">
        <f t="shared" si="60"/>
        <v>42000</v>
      </c>
      <c r="L46" s="37">
        <f t="shared" si="54"/>
        <v>1050000</v>
      </c>
      <c r="M46" s="36" t="str">
        <f>IF(L46&lt;=G46,"VALIDO","NO VALIDO")</f>
        <v>VALIDO</v>
      </c>
      <c r="N46" s="72">
        <v>42000</v>
      </c>
      <c r="O46" s="54" t="s">
        <v>51</v>
      </c>
      <c r="P46" s="6" t="s">
        <v>47</v>
      </c>
      <c r="Q46" s="6">
        <v>25</v>
      </c>
      <c r="R46" s="37">
        <f t="shared" si="61"/>
        <v>42594</v>
      </c>
      <c r="S46" s="37">
        <f t="shared" si="55"/>
        <v>1064850</v>
      </c>
      <c r="T46" s="36" t="str">
        <f>IF(S46&lt;=G46,"VALIDO","NO VALIDO")</f>
        <v>VALIDO</v>
      </c>
      <c r="U46" s="81">
        <v>42594</v>
      </c>
      <c r="V46" s="54" t="s">
        <v>51</v>
      </c>
      <c r="W46" s="6" t="s">
        <v>47</v>
      </c>
      <c r="X46" s="6">
        <v>25</v>
      </c>
      <c r="Y46" s="37">
        <f t="shared" si="62"/>
        <v>45313</v>
      </c>
      <c r="Z46" s="37">
        <f t="shared" si="56"/>
        <v>1132825</v>
      </c>
      <c r="AA46" s="36" t="str">
        <f>IF(Z46&lt;=G46,"VALIDO","NO VALIDO")</f>
        <v>VALIDO</v>
      </c>
      <c r="AB46" s="85">
        <v>45313</v>
      </c>
      <c r="AC46" s="54" t="s">
        <v>51</v>
      </c>
      <c r="AD46" s="6" t="s">
        <v>47</v>
      </c>
      <c r="AE46" s="6">
        <v>25</v>
      </c>
      <c r="AF46" s="37">
        <f t="shared" si="63"/>
        <v>42000</v>
      </c>
      <c r="AG46" s="37">
        <f t="shared" si="57"/>
        <v>1050000</v>
      </c>
      <c r="AH46" s="36" t="str">
        <f>IF(AG46&lt;=G46,"VALIDO","NO VALIDO")</f>
        <v>VALIDO</v>
      </c>
      <c r="AI46" s="87">
        <v>42000</v>
      </c>
      <c r="AJ46" s="54" t="s">
        <v>51</v>
      </c>
      <c r="AK46" s="6" t="s">
        <v>47</v>
      </c>
      <c r="AL46" s="6">
        <v>25</v>
      </c>
      <c r="AM46" s="37">
        <f t="shared" si="64"/>
        <v>35000</v>
      </c>
      <c r="AN46" s="37">
        <f t="shared" si="58"/>
        <v>875000</v>
      </c>
      <c r="AO46" s="36" t="str">
        <f>IF(AN46&lt;=G46,"VALIDO","NO VALIDO")</f>
        <v>VALIDO</v>
      </c>
      <c r="AP46" s="87">
        <v>35000</v>
      </c>
      <c r="AQ46" s="54" t="s">
        <v>51</v>
      </c>
      <c r="AR46" s="6" t="s">
        <v>47</v>
      </c>
      <c r="AS46" s="6">
        <v>25</v>
      </c>
      <c r="AT46" s="37">
        <f t="shared" si="65"/>
        <v>45313</v>
      </c>
      <c r="AU46" s="37">
        <f t="shared" si="59"/>
        <v>1132825</v>
      </c>
      <c r="AV46" s="36" t="str">
        <f>IF(AU46&lt;=G46,"VALIDO","NO VALIDO")</f>
        <v>VALIDO</v>
      </c>
      <c r="AW46" s="65">
        <v>45313</v>
      </c>
    </row>
    <row r="47" spans="1:49" ht="28.5" x14ac:dyDescent="0.25">
      <c r="A47" s="23"/>
      <c r="B47" s="1">
        <v>6.06</v>
      </c>
      <c r="C47" s="5" t="s">
        <v>52</v>
      </c>
      <c r="D47" s="6" t="s">
        <v>14</v>
      </c>
      <c r="E47" s="6">
        <v>7</v>
      </c>
      <c r="F47" s="7">
        <f>ROUND(75773,0)</f>
        <v>75773</v>
      </c>
      <c r="G47" s="38">
        <f t="shared" si="53"/>
        <v>530411</v>
      </c>
      <c r="H47" s="54" t="s">
        <v>52</v>
      </c>
      <c r="I47" s="6" t="s">
        <v>14</v>
      </c>
      <c r="J47" s="6">
        <v>7</v>
      </c>
      <c r="K47" s="37">
        <f t="shared" si="60"/>
        <v>71000</v>
      </c>
      <c r="L47" s="37">
        <f t="shared" si="54"/>
        <v>497000</v>
      </c>
      <c r="M47" s="36" t="str">
        <f>IF(L47&lt;=G47,"VALIDO","NO VALIDO")</f>
        <v>VALIDO</v>
      </c>
      <c r="N47" s="72">
        <v>71000</v>
      </c>
      <c r="O47" s="54" t="s">
        <v>52</v>
      </c>
      <c r="P47" s="6" t="s">
        <v>14</v>
      </c>
      <c r="Q47" s="6">
        <v>7</v>
      </c>
      <c r="R47" s="37">
        <f t="shared" si="61"/>
        <v>71227</v>
      </c>
      <c r="S47" s="37">
        <f t="shared" si="55"/>
        <v>498589</v>
      </c>
      <c r="T47" s="36" t="str">
        <f>IF(S47&lt;=G47,"VALIDO","NO VALIDO")</f>
        <v>VALIDO</v>
      </c>
      <c r="U47" s="81">
        <v>71227</v>
      </c>
      <c r="V47" s="54" t="s">
        <v>52</v>
      </c>
      <c r="W47" s="6" t="s">
        <v>14</v>
      </c>
      <c r="X47" s="6">
        <v>7</v>
      </c>
      <c r="Y47" s="37">
        <f t="shared" si="62"/>
        <v>75773</v>
      </c>
      <c r="Z47" s="37">
        <f t="shared" si="56"/>
        <v>530411</v>
      </c>
      <c r="AA47" s="36" t="str">
        <f>IF(Z47&lt;=G47,"VALIDO","NO VALIDO")</f>
        <v>VALIDO</v>
      </c>
      <c r="AB47" s="85">
        <v>75773</v>
      </c>
      <c r="AC47" s="54" t="s">
        <v>52</v>
      </c>
      <c r="AD47" s="6" t="s">
        <v>14</v>
      </c>
      <c r="AE47" s="6">
        <v>7</v>
      </c>
      <c r="AF47" s="37">
        <f t="shared" si="63"/>
        <v>72000</v>
      </c>
      <c r="AG47" s="37">
        <f t="shared" si="57"/>
        <v>504000</v>
      </c>
      <c r="AH47" s="36" t="str">
        <f>IF(AG47&lt;=G47,"VALIDO","NO VALIDO")</f>
        <v>VALIDO</v>
      </c>
      <c r="AI47" s="87">
        <v>72000</v>
      </c>
      <c r="AJ47" s="54" t="s">
        <v>52</v>
      </c>
      <c r="AK47" s="6" t="s">
        <v>14</v>
      </c>
      <c r="AL47" s="6">
        <v>7</v>
      </c>
      <c r="AM47" s="37">
        <f t="shared" si="64"/>
        <v>75000</v>
      </c>
      <c r="AN47" s="37">
        <f t="shared" si="58"/>
        <v>525000</v>
      </c>
      <c r="AO47" s="36" t="str">
        <f>IF(AN47&lt;=G47,"VALIDO","NO VALIDO")</f>
        <v>VALIDO</v>
      </c>
      <c r="AP47" s="87">
        <v>75000</v>
      </c>
      <c r="AQ47" s="54" t="s">
        <v>52</v>
      </c>
      <c r="AR47" s="6" t="s">
        <v>14</v>
      </c>
      <c r="AS47" s="6">
        <v>7</v>
      </c>
      <c r="AT47" s="37">
        <f t="shared" si="65"/>
        <v>75773</v>
      </c>
      <c r="AU47" s="37">
        <f t="shared" si="59"/>
        <v>530411</v>
      </c>
      <c r="AV47" s="36" t="str">
        <f>IF(AU47&lt;=G47,"VALIDO","NO VALIDO")</f>
        <v>VALIDO</v>
      </c>
      <c r="AW47" s="65">
        <v>75773</v>
      </c>
    </row>
    <row r="48" spans="1:49" ht="16.5" x14ac:dyDescent="0.25">
      <c r="A48" s="26"/>
      <c r="B48" s="10"/>
      <c r="C48" s="19"/>
      <c r="D48" s="10"/>
      <c r="E48" s="10"/>
      <c r="F48" s="10"/>
      <c r="G48" s="10">
        <f>SUM(G42:G47)</f>
        <v>55564850</v>
      </c>
      <c r="H48" s="56"/>
      <c r="I48" s="46"/>
      <c r="J48" s="46"/>
      <c r="K48" s="47"/>
      <c r="L48" s="45">
        <f>SUM(L42:L47)</f>
        <v>52250400</v>
      </c>
      <c r="M48" s="36" t="str">
        <f>IF(L48&lt;=G48,"VALIDO","NO VALIDO")</f>
        <v>VALIDO</v>
      </c>
      <c r="N48" s="73"/>
      <c r="O48" s="56"/>
      <c r="P48" s="46"/>
      <c r="Q48" s="46"/>
      <c r="R48" s="47"/>
      <c r="S48" s="45">
        <f>SUM(S42:S47)</f>
        <v>52226934</v>
      </c>
      <c r="T48" s="36" t="str">
        <f>IF(S48&lt;=G48,"VALIDO","NO VALIDO")</f>
        <v>VALIDO</v>
      </c>
      <c r="U48" s="67"/>
      <c r="V48" s="56"/>
      <c r="W48" s="46"/>
      <c r="X48" s="46"/>
      <c r="Y48" s="47"/>
      <c r="Z48" s="45">
        <f>SUM(Z42:Z47)</f>
        <v>52480004</v>
      </c>
      <c r="AA48" s="36" t="str">
        <f>IF(Z48&lt;=G48,"VALIDO","NO VALIDO")</f>
        <v>VALIDO</v>
      </c>
      <c r="AB48" s="67"/>
      <c r="AC48" s="56"/>
      <c r="AD48" s="46"/>
      <c r="AE48" s="46"/>
      <c r="AF48" s="47"/>
      <c r="AG48" s="45">
        <f>SUM(AG42:AG47)</f>
        <v>50636000</v>
      </c>
      <c r="AH48" s="36" t="str">
        <f>IF(AG48&lt;=G48,"VALIDO","NO VALIDO")</f>
        <v>VALIDO</v>
      </c>
      <c r="AI48" s="67"/>
      <c r="AJ48" s="56"/>
      <c r="AK48" s="46"/>
      <c r="AL48" s="46"/>
      <c r="AM48" s="47"/>
      <c r="AN48" s="45">
        <f>SUM(AN42:AN47)</f>
        <v>51574400</v>
      </c>
      <c r="AO48" s="36" t="str">
        <f>IF(AN48&lt;=G48,"VALIDO","NO VALIDO")</f>
        <v>VALIDO</v>
      </c>
      <c r="AP48" s="67"/>
      <c r="AQ48" s="56"/>
      <c r="AR48" s="46"/>
      <c r="AS48" s="46"/>
      <c r="AT48" s="47"/>
      <c r="AU48" s="45">
        <f>SUM(AU42:AU47)</f>
        <v>52982957</v>
      </c>
      <c r="AV48" s="36" t="str">
        <f>IF(AU48&lt;=G48,"VALIDO","NO VALIDO")</f>
        <v>VALIDO</v>
      </c>
      <c r="AW48" s="67"/>
    </row>
    <row r="49" spans="1:49" x14ac:dyDescent="0.25">
      <c r="A49" s="24" t="s">
        <v>53</v>
      </c>
      <c r="B49" s="11" t="s">
        <v>54</v>
      </c>
      <c r="C49" s="20"/>
      <c r="D49" s="11"/>
      <c r="E49" s="11"/>
      <c r="F49" s="11"/>
      <c r="G49" s="11"/>
      <c r="H49" s="57" t="s">
        <v>54</v>
      </c>
      <c r="I49" s="51"/>
      <c r="J49" s="51"/>
      <c r="K49" s="52"/>
      <c r="L49" s="49"/>
      <c r="M49" s="49"/>
      <c r="N49" s="75"/>
      <c r="O49" s="57" t="s">
        <v>54</v>
      </c>
      <c r="P49" s="51"/>
      <c r="Q49" s="51"/>
      <c r="R49" s="52"/>
      <c r="S49" s="49"/>
      <c r="T49" s="49"/>
      <c r="U49" s="70"/>
      <c r="V49" s="57" t="s">
        <v>54</v>
      </c>
      <c r="W49" s="51"/>
      <c r="X49" s="51"/>
      <c r="Y49" s="52"/>
      <c r="Z49" s="49"/>
      <c r="AA49" s="49"/>
      <c r="AB49" s="70"/>
      <c r="AC49" s="57" t="s">
        <v>54</v>
      </c>
      <c r="AD49" s="51"/>
      <c r="AE49" s="51"/>
      <c r="AF49" s="52"/>
      <c r="AG49" s="49"/>
      <c r="AH49" s="49"/>
      <c r="AI49" s="70"/>
      <c r="AJ49" s="57" t="s">
        <v>54</v>
      </c>
      <c r="AK49" s="51"/>
      <c r="AL49" s="51"/>
      <c r="AM49" s="52"/>
      <c r="AN49" s="49"/>
      <c r="AO49" s="49"/>
      <c r="AP49" s="70"/>
      <c r="AQ49" s="57" t="s">
        <v>54</v>
      </c>
      <c r="AR49" s="51"/>
      <c r="AS49" s="51"/>
      <c r="AT49" s="52"/>
      <c r="AU49" s="49"/>
      <c r="AV49" s="49"/>
      <c r="AW49" s="70"/>
    </row>
    <row r="50" spans="1:49" ht="16.5" x14ac:dyDescent="0.25">
      <c r="A50" s="23"/>
      <c r="B50" s="1">
        <v>7.01</v>
      </c>
      <c r="C50" s="5" t="s">
        <v>55</v>
      </c>
      <c r="D50" s="6" t="s">
        <v>14</v>
      </c>
      <c r="E50" s="6">
        <v>1</v>
      </c>
      <c r="F50" s="7">
        <f>ROUND(10011000,0)</f>
        <v>10011000</v>
      </c>
      <c r="G50" s="38">
        <f>ROUND(10011000,0)</f>
        <v>10011000</v>
      </c>
      <c r="H50" s="54" t="s">
        <v>55</v>
      </c>
      <c r="I50" s="6" t="s">
        <v>14</v>
      </c>
      <c r="J50" s="6">
        <v>1</v>
      </c>
      <c r="K50" s="37">
        <f>ROUND(N50,0)</f>
        <v>9480000</v>
      </c>
      <c r="L50" s="37">
        <f t="shared" ref="L50" si="66">ROUND(K50*J50,0)</f>
        <v>9480000</v>
      </c>
      <c r="M50" s="36" t="str">
        <f>IF(L50&lt;=G50,"VALIDO","NO VALIDO")</f>
        <v>VALIDO</v>
      </c>
      <c r="N50" s="76">
        <v>9480000</v>
      </c>
      <c r="O50" s="54" t="s">
        <v>55</v>
      </c>
      <c r="P50" s="6" t="s">
        <v>14</v>
      </c>
      <c r="Q50" s="6">
        <v>1</v>
      </c>
      <c r="R50" s="37">
        <f>ROUND(U50,0)</f>
        <v>10011000</v>
      </c>
      <c r="S50" s="37">
        <f t="shared" ref="S50" si="67">ROUND(R50*Q50,0)</f>
        <v>10011000</v>
      </c>
      <c r="T50" s="36" t="str">
        <f>IF(S50&lt;=G50,"VALIDO","NO VALIDO")</f>
        <v>VALIDO</v>
      </c>
      <c r="U50" s="84">
        <v>10011000</v>
      </c>
      <c r="V50" s="54" t="s">
        <v>55</v>
      </c>
      <c r="W50" s="6" t="s">
        <v>14</v>
      </c>
      <c r="X50" s="6">
        <v>1</v>
      </c>
      <c r="Y50" s="37">
        <f>ROUND(AB50,0)</f>
        <v>3000000</v>
      </c>
      <c r="Z50" s="37">
        <f t="shared" ref="Z50" si="68">ROUND(Y50*X50,0)</f>
        <v>3000000</v>
      </c>
      <c r="AA50" s="36" t="str">
        <f>IF(Z50&lt;=G50,"VALIDO","NO VALIDO")</f>
        <v>VALIDO</v>
      </c>
      <c r="AB50" s="85">
        <v>3000000</v>
      </c>
      <c r="AC50" s="54" t="s">
        <v>55</v>
      </c>
      <c r="AD50" s="6" t="s">
        <v>14</v>
      </c>
      <c r="AE50" s="6">
        <v>1</v>
      </c>
      <c r="AF50" s="37">
        <f>ROUND(AI50,0)</f>
        <v>7500000</v>
      </c>
      <c r="AG50" s="37">
        <f t="shared" ref="AG50" si="69">ROUND(AF50*AE50,0)</f>
        <v>7500000</v>
      </c>
      <c r="AH50" s="36" t="str">
        <f>IF(AG50&lt;=G50,"VALIDO","NO VALIDO")</f>
        <v>VALIDO</v>
      </c>
      <c r="AI50" s="87">
        <v>7500000</v>
      </c>
      <c r="AJ50" s="54" t="s">
        <v>55</v>
      </c>
      <c r="AK50" s="6" t="s">
        <v>14</v>
      </c>
      <c r="AL50" s="6">
        <v>1</v>
      </c>
      <c r="AM50" s="37">
        <f>ROUND(AP50,0)</f>
        <v>9000000</v>
      </c>
      <c r="AN50" s="37">
        <f t="shared" ref="AN50" si="70">ROUND(AM50*AL50,0)</f>
        <v>9000000</v>
      </c>
      <c r="AO50" s="36" t="str">
        <f>IF(AN50&lt;=G50,"VALIDO","NO VALIDO")</f>
        <v>VALIDO</v>
      </c>
      <c r="AP50" s="87">
        <v>9000000</v>
      </c>
      <c r="AQ50" s="54" t="s">
        <v>55</v>
      </c>
      <c r="AR50" s="6" t="s">
        <v>14</v>
      </c>
      <c r="AS50" s="6">
        <v>1</v>
      </c>
      <c r="AT50" s="37">
        <f>ROUND(AW50,0)</f>
        <v>10011000</v>
      </c>
      <c r="AU50" s="37">
        <f t="shared" ref="AU50" si="71">ROUND(AT50*AS50,0)</f>
        <v>10011000</v>
      </c>
      <c r="AV50" s="36" t="str">
        <f>IF(AU50&lt;=G50,"VALIDO","NO VALIDO")</f>
        <v>VALIDO</v>
      </c>
      <c r="AW50" s="87">
        <v>10011000</v>
      </c>
    </row>
    <row r="51" spans="1:49" ht="16.5" x14ac:dyDescent="0.25">
      <c r="A51" s="26"/>
      <c r="B51" s="10"/>
      <c r="C51" s="19"/>
      <c r="D51" s="10"/>
      <c r="E51" s="10"/>
      <c r="F51" s="10"/>
      <c r="G51" s="10">
        <f>+G50</f>
        <v>10011000</v>
      </c>
      <c r="H51" s="56"/>
      <c r="I51" s="46"/>
      <c r="J51" s="46"/>
      <c r="K51" s="47"/>
      <c r="L51" s="45">
        <f>+L50</f>
        <v>9480000</v>
      </c>
      <c r="M51" s="36" t="str">
        <f>IF(L51&lt;=G51,"VALIDO","NO VALIDO")</f>
        <v>VALIDO</v>
      </c>
      <c r="N51" s="73"/>
      <c r="O51" s="56"/>
      <c r="P51" s="46"/>
      <c r="Q51" s="46"/>
      <c r="R51" s="47"/>
      <c r="S51" s="45">
        <f>+S50</f>
        <v>10011000</v>
      </c>
      <c r="T51" s="36" t="str">
        <f>IF(S51&lt;=G51,"VALIDO","NO VALIDO")</f>
        <v>VALIDO</v>
      </c>
      <c r="U51" s="67"/>
      <c r="V51" s="56"/>
      <c r="W51" s="46"/>
      <c r="X51" s="46"/>
      <c r="Y51" s="47"/>
      <c r="Z51" s="45">
        <f>+Z50</f>
        <v>3000000</v>
      </c>
      <c r="AA51" s="36" t="str">
        <f>IF(Z51&lt;=G51,"VALIDO","NO VALIDO")</f>
        <v>VALIDO</v>
      </c>
      <c r="AB51" s="67"/>
      <c r="AC51" s="56"/>
      <c r="AD51" s="46"/>
      <c r="AE51" s="46"/>
      <c r="AF51" s="47"/>
      <c r="AG51" s="45">
        <f>+AG50</f>
        <v>7500000</v>
      </c>
      <c r="AH51" s="36" t="str">
        <f>IF(AG51&lt;=G51,"VALIDO","NO VALIDO")</f>
        <v>VALIDO</v>
      </c>
      <c r="AI51" s="67"/>
      <c r="AJ51" s="56"/>
      <c r="AK51" s="46"/>
      <c r="AL51" s="46"/>
      <c r="AM51" s="47"/>
      <c r="AN51" s="45">
        <f>+AN50</f>
        <v>9000000</v>
      </c>
      <c r="AO51" s="36" t="str">
        <f>IF(AN51&lt;=G51,"VALIDO","NO VALIDO")</f>
        <v>VALIDO</v>
      </c>
      <c r="AP51" s="67"/>
      <c r="AQ51" s="56"/>
      <c r="AR51" s="46"/>
      <c r="AS51" s="46"/>
      <c r="AT51" s="47"/>
      <c r="AU51" s="45">
        <f>+AU50</f>
        <v>10011000</v>
      </c>
      <c r="AV51" s="36" t="str">
        <f>IF(AU51&lt;=G51,"VALIDO","NO VALIDO")</f>
        <v>VALIDO</v>
      </c>
      <c r="AW51" s="67"/>
    </row>
    <row r="52" spans="1:49" ht="16.5" x14ac:dyDescent="0.25">
      <c r="A52" s="27"/>
      <c r="B52" s="12"/>
      <c r="C52" s="21" t="s">
        <v>56</v>
      </c>
      <c r="D52" s="12"/>
      <c r="E52" s="12"/>
      <c r="F52" s="12"/>
      <c r="G52" s="13">
        <f>+G51+G48+G40+G37+G32+G28+G19</f>
        <v>133019641</v>
      </c>
      <c r="H52" s="133" t="s">
        <v>56</v>
      </c>
      <c r="I52" s="134"/>
      <c r="J52" s="134"/>
      <c r="K52" s="135"/>
      <c r="L52" s="42">
        <f>+L51+L48+L40+L37+L32+L28+L19</f>
        <v>125593400</v>
      </c>
      <c r="M52" s="36" t="str">
        <f>IF(L52&lt;=G52,"VALIDO","NO VALIDO")</f>
        <v>VALIDO</v>
      </c>
      <c r="N52" s="73"/>
      <c r="O52" s="133" t="s">
        <v>56</v>
      </c>
      <c r="P52" s="134"/>
      <c r="Q52" s="134"/>
      <c r="R52" s="135"/>
      <c r="S52" s="42">
        <f>+S51+S48+S40+S37+S32+S28+S19</f>
        <v>125597622</v>
      </c>
      <c r="T52" s="36" t="str">
        <f>IF(S52&lt;=G52,"VALIDO","NO VALIDO")</f>
        <v>VALIDO</v>
      </c>
      <c r="U52" s="67"/>
      <c r="V52" s="133" t="s">
        <v>56</v>
      </c>
      <c r="W52" s="134"/>
      <c r="X52" s="134"/>
      <c r="Y52" s="135"/>
      <c r="Z52" s="42">
        <f>+Z51+Z48+Z40+Z37+Z32+Z28+Z19</f>
        <v>122923795</v>
      </c>
      <c r="AA52" s="36" t="str">
        <f>IF(Z52&lt;=G52,"VALIDO","NO VALIDO")</f>
        <v>VALIDO</v>
      </c>
      <c r="AB52" s="67"/>
      <c r="AC52" s="133" t="s">
        <v>56</v>
      </c>
      <c r="AD52" s="134"/>
      <c r="AE52" s="134"/>
      <c r="AF52" s="135"/>
      <c r="AG52" s="42">
        <f>+AG51+AG48+AG40+AG37+AG32+AG28+AG19</f>
        <v>122506000</v>
      </c>
      <c r="AH52" s="36" t="str">
        <f>IF(AG52&lt;=G52,"VALIDO","NO VALIDO")</f>
        <v>VALIDO</v>
      </c>
      <c r="AI52" s="67"/>
      <c r="AJ52" s="133" t="s">
        <v>56</v>
      </c>
      <c r="AK52" s="134"/>
      <c r="AL52" s="134"/>
      <c r="AM52" s="135"/>
      <c r="AN52" s="42">
        <f>+AN51+AN48+AN40+AN37+AN32+AN28+AN19</f>
        <v>126304400</v>
      </c>
      <c r="AO52" s="36" t="str">
        <f>IF(AN52&lt;=G52,"VALIDO","NO VALIDO")</f>
        <v>VALIDO</v>
      </c>
      <c r="AP52" s="67"/>
      <c r="AQ52" s="133" t="s">
        <v>56</v>
      </c>
      <c r="AR52" s="134"/>
      <c r="AS52" s="134"/>
      <c r="AT52" s="135"/>
      <c r="AU52" s="42">
        <f>+AU51+AU48+AU40+AU37+AU32+AU28+AU19</f>
        <v>128728184</v>
      </c>
      <c r="AV52" s="36" t="str">
        <f>IF(AU52&lt;=G52,"VALIDO","NO VALIDO")</f>
        <v>VALIDO</v>
      </c>
      <c r="AW52" s="67"/>
    </row>
    <row r="53" spans="1:49" ht="16.5" x14ac:dyDescent="0.25">
      <c r="A53" s="28"/>
      <c r="B53" s="29"/>
      <c r="C53" s="185" t="s">
        <v>57</v>
      </c>
      <c r="D53" s="186"/>
      <c r="E53" s="186"/>
      <c r="F53" s="187"/>
      <c r="G53" s="39">
        <f>+G52</f>
        <v>133019641</v>
      </c>
      <c r="H53" s="136" t="s">
        <v>57</v>
      </c>
      <c r="I53" s="137"/>
      <c r="J53" s="137"/>
      <c r="K53" s="137"/>
      <c r="L53" s="42">
        <f>+L52</f>
        <v>125593400</v>
      </c>
      <c r="M53" s="36" t="str">
        <f>IF(L53&lt;=G53,"VALIDO","NO VALIDO")</f>
        <v>VALIDO</v>
      </c>
      <c r="N53" s="73"/>
      <c r="O53" s="136" t="s">
        <v>57</v>
      </c>
      <c r="P53" s="137"/>
      <c r="Q53" s="137"/>
      <c r="R53" s="137"/>
      <c r="S53" s="42">
        <f>+S52</f>
        <v>125597622</v>
      </c>
      <c r="T53" s="36" t="str">
        <f>IF(S53&lt;=G53,"VALIDO","NO VALIDO")</f>
        <v>VALIDO</v>
      </c>
      <c r="U53" s="67"/>
      <c r="V53" s="136" t="s">
        <v>57</v>
      </c>
      <c r="W53" s="137"/>
      <c r="X53" s="137"/>
      <c r="Y53" s="137"/>
      <c r="Z53" s="42">
        <f>+Z52</f>
        <v>122923795</v>
      </c>
      <c r="AA53" s="36" t="str">
        <f>IF(Z53&lt;=G53,"VALIDO","NO VALIDO")</f>
        <v>VALIDO</v>
      </c>
      <c r="AB53" s="67"/>
      <c r="AC53" s="136" t="s">
        <v>57</v>
      </c>
      <c r="AD53" s="137"/>
      <c r="AE53" s="137"/>
      <c r="AF53" s="137"/>
      <c r="AG53" s="42">
        <f>+AG52</f>
        <v>122506000</v>
      </c>
      <c r="AH53" s="36" t="str">
        <f>IF(AG53&lt;=G53,"VALIDO","NO VALIDO")</f>
        <v>VALIDO</v>
      </c>
      <c r="AI53" s="67"/>
      <c r="AJ53" s="136" t="s">
        <v>57</v>
      </c>
      <c r="AK53" s="137"/>
      <c r="AL53" s="137"/>
      <c r="AM53" s="137"/>
      <c r="AN53" s="42">
        <f>+AN52</f>
        <v>126304400</v>
      </c>
      <c r="AO53" s="36" t="str">
        <f>IF(AN53&lt;=G53,"VALIDO","NO VALIDO")</f>
        <v>VALIDO</v>
      </c>
      <c r="AP53" s="67"/>
      <c r="AQ53" s="136" t="s">
        <v>57</v>
      </c>
      <c r="AR53" s="137"/>
      <c r="AS53" s="137"/>
      <c r="AT53" s="137"/>
      <c r="AU53" s="42">
        <f>+AU52</f>
        <v>128728184</v>
      </c>
      <c r="AV53" s="36" t="str">
        <f>IF(AU53&lt;=G53,"VALIDO","NO VALIDO")</f>
        <v>VALIDO</v>
      </c>
      <c r="AW53" s="67"/>
    </row>
    <row r="54" spans="1:49" ht="33.75" customHeight="1" x14ac:dyDescent="0.25">
      <c r="A54" s="180" t="s">
        <v>58</v>
      </c>
      <c r="B54" s="181"/>
      <c r="C54" s="181"/>
      <c r="D54" s="188" t="s">
        <v>59</v>
      </c>
      <c r="E54" s="188"/>
      <c r="F54" s="188"/>
      <c r="G54" s="61" t="s">
        <v>60</v>
      </c>
      <c r="H54" s="138" t="s">
        <v>59</v>
      </c>
      <c r="I54" s="139"/>
      <c r="J54" s="139"/>
      <c r="K54" s="139"/>
      <c r="L54" s="14" t="s">
        <v>60</v>
      </c>
      <c r="M54" s="58" t="s">
        <v>71</v>
      </c>
      <c r="N54" s="73"/>
      <c r="O54" s="138" t="s">
        <v>59</v>
      </c>
      <c r="P54" s="139"/>
      <c r="Q54" s="139"/>
      <c r="R54" s="139"/>
      <c r="S54" s="14" t="s">
        <v>60</v>
      </c>
      <c r="T54" s="58" t="s">
        <v>71</v>
      </c>
      <c r="U54" s="67"/>
      <c r="V54" s="138" t="s">
        <v>59</v>
      </c>
      <c r="W54" s="139"/>
      <c r="X54" s="139"/>
      <c r="Y54" s="139"/>
      <c r="Z54" s="14" t="s">
        <v>60</v>
      </c>
      <c r="AA54" s="58" t="s">
        <v>71</v>
      </c>
      <c r="AB54" s="67"/>
      <c r="AC54" s="138" t="s">
        <v>59</v>
      </c>
      <c r="AD54" s="139"/>
      <c r="AE54" s="139"/>
      <c r="AF54" s="139"/>
      <c r="AG54" s="14" t="s">
        <v>60</v>
      </c>
      <c r="AH54" s="58" t="s">
        <v>71</v>
      </c>
      <c r="AI54" s="67"/>
      <c r="AJ54" s="138" t="s">
        <v>59</v>
      </c>
      <c r="AK54" s="139"/>
      <c r="AL54" s="139"/>
      <c r="AM54" s="139"/>
      <c r="AN54" s="14" t="s">
        <v>60</v>
      </c>
      <c r="AO54" s="58" t="s">
        <v>71</v>
      </c>
      <c r="AP54" s="67"/>
      <c r="AQ54" s="138" t="s">
        <v>59</v>
      </c>
      <c r="AR54" s="139"/>
      <c r="AS54" s="139"/>
      <c r="AT54" s="139"/>
      <c r="AU54" s="14" t="s">
        <v>60</v>
      </c>
      <c r="AV54" s="58" t="s">
        <v>71</v>
      </c>
      <c r="AW54" s="67"/>
    </row>
    <row r="55" spans="1:49" ht="62.25" customHeight="1" x14ac:dyDescent="0.25">
      <c r="A55" s="180" t="s">
        <v>61</v>
      </c>
      <c r="B55" s="181"/>
      <c r="C55" s="181"/>
      <c r="D55" s="141" t="s">
        <v>62</v>
      </c>
      <c r="E55" s="141"/>
      <c r="F55" s="14" t="s">
        <v>63</v>
      </c>
      <c r="G55" s="59">
        <v>0.24</v>
      </c>
      <c r="H55" s="140" t="s">
        <v>62</v>
      </c>
      <c r="I55" s="141"/>
      <c r="J55" s="141"/>
      <c r="K55" s="62" t="s">
        <v>63</v>
      </c>
      <c r="L55" s="15">
        <v>0.24</v>
      </c>
      <c r="M55" s="36" t="str">
        <f>IF(L55&lt;=G55,"VALIDO","NO VALIDO")</f>
        <v>VALIDO</v>
      </c>
      <c r="N55" s="73"/>
      <c r="O55" s="140" t="s">
        <v>62</v>
      </c>
      <c r="P55" s="141"/>
      <c r="Q55" s="141"/>
      <c r="R55" s="62" t="s">
        <v>63</v>
      </c>
      <c r="S55" s="15">
        <v>0.24</v>
      </c>
      <c r="T55" s="36" t="str">
        <f>IF(S55&lt;=G55,"VALIDO","NO VALIDO")</f>
        <v>VALIDO</v>
      </c>
      <c r="U55" s="67"/>
      <c r="V55" s="140" t="s">
        <v>62</v>
      </c>
      <c r="W55" s="141"/>
      <c r="X55" s="141"/>
      <c r="Y55" s="62" t="s">
        <v>63</v>
      </c>
      <c r="Z55" s="15">
        <v>0.24</v>
      </c>
      <c r="AA55" s="36" t="str">
        <f>IF(Z55&lt;=G55,"VALIDO","NO VALIDO")</f>
        <v>VALIDO</v>
      </c>
      <c r="AB55" s="67"/>
      <c r="AC55" s="140" t="s">
        <v>62</v>
      </c>
      <c r="AD55" s="141"/>
      <c r="AE55" s="141"/>
      <c r="AF55" s="62" t="s">
        <v>63</v>
      </c>
      <c r="AG55" s="15">
        <v>0.24</v>
      </c>
      <c r="AH55" s="36" t="str">
        <f>IF(AG55&lt;=G55,"VALIDO","NO VALIDO")</f>
        <v>VALIDO</v>
      </c>
      <c r="AI55" s="67"/>
      <c r="AJ55" s="140" t="s">
        <v>62</v>
      </c>
      <c r="AK55" s="141"/>
      <c r="AL55" s="141"/>
      <c r="AM55" s="62" t="s">
        <v>63</v>
      </c>
      <c r="AN55" s="15">
        <v>0.24</v>
      </c>
      <c r="AO55" s="36" t="str">
        <f>IF(AN55&lt;=G55,"VALIDO","NO VALIDO")</f>
        <v>VALIDO</v>
      </c>
      <c r="AP55" s="67"/>
      <c r="AQ55" s="140" t="s">
        <v>62</v>
      </c>
      <c r="AR55" s="141"/>
      <c r="AS55" s="141"/>
      <c r="AT55" s="62" t="s">
        <v>63</v>
      </c>
      <c r="AU55" s="15">
        <v>0.24</v>
      </c>
      <c r="AV55" s="36" t="str">
        <f>IF(AU55&lt;=G55,"VALIDO","NO VALIDO")</f>
        <v>VALIDO</v>
      </c>
      <c r="AW55" s="67"/>
    </row>
    <row r="56" spans="1:49" ht="33.75" customHeight="1" x14ac:dyDescent="0.25">
      <c r="A56" s="180" t="s">
        <v>64</v>
      </c>
      <c r="B56" s="181"/>
      <c r="C56" s="181"/>
      <c r="D56" s="143" t="s">
        <v>65</v>
      </c>
      <c r="E56" s="182"/>
      <c r="F56" s="14" t="s">
        <v>66</v>
      </c>
      <c r="G56" s="59">
        <v>0.01</v>
      </c>
      <c r="H56" s="142" t="s">
        <v>65</v>
      </c>
      <c r="I56" s="143"/>
      <c r="J56" s="143"/>
      <c r="K56" s="62" t="s">
        <v>66</v>
      </c>
      <c r="L56" s="15">
        <v>0.01</v>
      </c>
      <c r="M56" s="36" t="str">
        <f>IF(L56&lt;=G56,"VALIDO","NO VALIDO")</f>
        <v>VALIDO</v>
      </c>
      <c r="N56" s="73"/>
      <c r="O56" s="142" t="s">
        <v>65</v>
      </c>
      <c r="P56" s="143"/>
      <c r="Q56" s="143"/>
      <c r="R56" s="62" t="s">
        <v>66</v>
      </c>
      <c r="S56" s="15">
        <v>0.01</v>
      </c>
      <c r="T56" s="36" t="str">
        <f>IF(S56&lt;=G56,"VALIDO","NO VALIDO")</f>
        <v>VALIDO</v>
      </c>
      <c r="U56" s="67"/>
      <c r="V56" s="142" t="s">
        <v>65</v>
      </c>
      <c r="W56" s="143"/>
      <c r="X56" s="143"/>
      <c r="Y56" s="62" t="s">
        <v>66</v>
      </c>
      <c r="Z56" s="15">
        <v>0.01</v>
      </c>
      <c r="AA56" s="36" t="str">
        <f>IF(Z56&lt;=G56,"VALIDO","NO VALIDO")</f>
        <v>VALIDO</v>
      </c>
      <c r="AB56" s="67"/>
      <c r="AC56" s="142" t="s">
        <v>65</v>
      </c>
      <c r="AD56" s="143"/>
      <c r="AE56" s="143"/>
      <c r="AF56" s="62" t="s">
        <v>66</v>
      </c>
      <c r="AG56" s="15">
        <v>0.01</v>
      </c>
      <c r="AH56" s="36" t="str">
        <f>IF(AG56&lt;=G56,"VALIDO","NO VALIDO")</f>
        <v>VALIDO</v>
      </c>
      <c r="AI56" s="67"/>
      <c r="AJ56" s="142" t="s">
        <v>65</v>
      </c>
      <c r="AK56" s="143"/>
      <c r="AL56" s="143"/>
      <c r="AM56" s="62" t="s">
        <v>66</v>
      </c>
      <c r="AN56" s="15">
        <v>0.01</v>
      </c>
      <c r="AO56" s="36" t="str">
        <f>IF(AN56&lt;=G56,"VALIDO","NO VALIDO")</f>
        <v>VALIDO</v>
      </c>
      <c r="AP56" s="67"/>
      <c r="AQ56" s="142" t="s">
        <v>65</v>
      </c>
      <c r="AR56" s="143"/>
      <c r="AS56" s="143"/>
      <c r="AT56" s="62" t="s">
        <v>66</v>
      </c>
      <c r="AU56" s="15">
        <v>0.01</v>
      </c>
      <c r="AV56" s="36" t="str">
        <f>IF(AU56&lt;=G56,"VALIDO","NO VALIDO")</f>
        <v>VALIDO</v>
      </c>
      <c r="AW56" s="67"/>
    </row>
    <row r="57" spans="1:49" ht="16.5" x14ac:dyDescent="0.25">
      <c r="A57" s="30"/>
      <c r="B57" s="31"/>
      <c r="C57" s="16"/>
      <c r="D57" s="139" t="s">
        <v>67</v>
      </c>
      <c r="E57" s="141"/>
      <c r="F57" s="14" t="s">
        <v>68</v>
      </c>
      <c r="G57" s="59">
        <v>0.05</v>
      </c>
      <c r="H57" s="138" t="s">
        <v>67</v>
      </c>
      <c r="I57" s="139"/>
      <c r="J57" s="139"/>
      <c r="K57" s="62" t="s">
        <v>68</v>
      </c>
      <c r="L57" s="15">
        <v>0.05</v>
      </c>
      <c r="M57" s="36" t="str">
        <f>IF(L57&lt;=G57,"VALIDO","NO VALIDO")</f>
        <v>VALIDO</v>
      </c>
      <c r="N57" s="73"/>
      <c r="O57" s="138" t="s">
        <v>67</v>
      </c>
      <c r="P57" s="139"/>
      <c r="Q57" s="139"/>
      <c r="R57" s="62" t="s">
        <v>68</v>
      </c>
      <c r="S57" s="15">
        <v>0.05</v>
      </c>
      <c r="T57" s="36" t="str">
        <f>IF(S57&lt;=G57,"VALIDO","NO VALIDO")</f>
        <v>VALIDO</v>
      </c>
      <c r="U57" s="67"/>
      <c r="V57" s="138" t="s">
        <v>67</v>
      </c>
      <c r="W57" s="139"/>
      <c r="X57" s="139"/>
      <c r="Y57" s="62" t="s">
        <v>68</v>
      </c>
      <c r="Z57" s="15">
        <v>0.05</v>
      </c>
      <c r="AA57" s="36" t="str">
        <f>IF(Z57&lt;=G57,"VALIDO","NO VALIDO")</f>
        <v>VALIDO</v>
      </c>
      <c r="AB57" s="67"/>
      <c r="AC57" s="138" t="s">
        <v>67</v>
      </c>
      <c r="AD57" s="139"/>
      <c r="AE57" s="139"/>
      <c r="AF57" s="62" t="s">
        <v>68</v>
      </c>
      <c r="AG57" s="15">
        <v>0.05</v>
      </c>
      <c r="AH57" s="36" t="str">
        <f>IF(AG57&lt;=G57,"VALIDO","NO VALIDO")</f>
        <v>VALIDO</v>
      </c>
      <c r="AI57" s="67"/>
      <c r="AJ57" s="138" t="s">
        <v>67</v>
      </c>
      <c r="AK57" s="139"/>
      <c r="AL57" s="139"/>
      <c r="AM57" s="62" t="s">
        <v>68</v>
      </c>
      <c r="AN57" s="15">
        <v>0.05</v>
      </c>
      <c r="AO57" s="36" t="str">
        <f>IF(AN57&lt;=G57,"VALIDO","NO VALIDO")</f>
        <v>VALIDO</v>
      </c>
      <c r="AP57" s="67"/>
      <c r="AQ57" s="138" t="s">
        <v>67</v>
      </c>
      <c r="AR57" s="139"/>
      <c r="AS57" s="139"/>
      <c r="AT57" s="62" t="s">
        <v>68</v>
      </c>
      <c r="AU57" s="15">
        <v>0.05</v>
      </c>
      <c r="AV57" s="36" t="str">
        <f>IF(AU57&lt;=G57,"VALIDO","NO VALIDO")</f>
        <v>VALIDO</v>
      </c>
      <c r="AW57" s="67"/>
    </row>
    <row r="58" spans="1:49" ht="17.25" thickBot="1" x14ac:dyDescent="0.3">
      <c r="A58" s="32"/>
      <c r="B58" s="33"/>
      <c r="C58" s="34"/>
      <c r="D58" s="165" t="s">
        <v>69</v>
      </c>
      <c r="E58" s="165"/>
      <c r="F58" s="35" t="s">
        <v>70</v>
      </c>
      <c r="G58" s="60">
        <f>+G55+G56+G57</f>
        <v>0.3</v>
      </c>
      <c r="H58" s="164" t="s">
        <v>69</v>
      </c>
      <c r="I58" s="165"/>
      <c r="J58" s="165"/>
      <c r="K58" s="63" t="s">
        <v>70</v>
      </c>
      <c r="L58" s="64">
        <f>+L55+L56+L57</f>
        <v>0.3</v>
      </c>
      <c r="M58" s="36" t="str">
        <f>IF(L58&lt;=G58,"VALIDO","NO VALIDO")</f>
        <v>VALIDO</v>
      </c>
      <c r="N58" s="78"/>
      <c r="O58" s="164" t="s">
        <v>69</v>
      </c>
      <c r="P58" s="165"/>
      <c r="Q58" s="165"/>
      <c r="R58" s="63" t="s">
        <v>70</v>
      </c>
      <c r="S58" s="64">
        <f>+S55+S56+S57</f>
        <v>0.3</v>
      </c>
      <c r="T58" s="36" t="str">
        <f>IF(S58&lt;=G58,"VALIDO","NO VALIDO")</f>
        <v>VALIDO</v>
      </c>
      <c r="U58" s="68"/>
      <c r="V58" s="164" t="s">
        <v>69</v>
      </c>
      <c r="W58" s="165"/>
      <c r="X58" s="165"/>
      <c r="Y58" s="63" t="s">
        <v>70</v>
      </c>
      <c r="Z58" s="64">
        <f>+Z55+Z56+Z57</f>
        <v>0.3</v>
      </c>
      <c r="AA58" s="36" t="str">
        <f>IF(Z58&lt;=G58,"VALIDO","NO VALIDO")</f>
        <v>VALIDO</v>
      </c>
      <c r="AB58" s="68"/>
      <c r="AC58" s="164" t="s">
        <v>69</v>
      </c>
      <c r="AD58" s="165"/>
      <c r="AE58" s="165"/>
      <c r="AF58" s="63" t="s">
        <v>70</v>
      </c>
      <c r="AG58" s="64">
        <f>+AG55+AG56+AG57</f>
        <v>0.3</v>
      </c>
      <c r="AH58" s="36" t="str">
        <f>IF(AG58&lt;=G58,"VALIDO","NO VALIDO")</f>
        <v>VALIDO</v>
      </c>
      <c r="AI58" s="68"/>
      <c r="AJ58" s="164" t="s">
        <v>69</v>
      </c>
      <c r="AK58" s="165"/>
      <c r="AL58" s="165"/>
      <c r="AM58" s="63" t="s">
        <v>70</v>
      </c>
      <c r="AN58" s="64">
        <f>+AN55+AN56+AN57</f>
        <v>0.3</v>
      </c>
      <c r="AO58" s="36" t="str">
        <f>IF(AN58&lt;=G58,"VALIDO","NO VALIDO")</f>
        <v>VALIDO</v>
      </c>
      <c r="AP58" s="68"/>
      <c r="AQ58" s="164" t="s">
        <v>69</v>
      </c>
      <c r="AR58" s="165"/>
      <c r="AS58" s="165"/>
      <c r="AT58" s="63" t="s">
        <v>70</v>
      </c>
      <c r="AU58" s="64">
        <f>+AU55+AU56+AU57</f>
        <v>0.3</v>
      </c>
      <c r="AV58" s="36" t="str">
        <f>IF(AU58&lt;=G58,"VALIDO","NO VALIDO")</f>
        <v>VALIDO</v>
      </c>
      <c r="AW58" s="68"/>
    </row>
    <row r="59" spans="1:49" ht="15" customHeight="1" x14ac:dyDescent="0.25">
      <c r="E59" s="149" t="s">
        <v>74</v>
      </c>
      <c r="F59" s="150"/>
      <c r="G59" s="151"/>
      <c r="H59" s="126" t="s">
        <v>75</v>
      </c>
      <c r="I59" s="127"/>
      <c r="J59" s="127"/>
      <c r="K59" s="127"/>
      <c r="L59" s="127"/>
      <c r="M59" s="127"/>
      <c r="N59" s="127"/>
      <c r="O59" s="126" t="s">
        <v>75</v>
      </c>
      <c r="P59" s="127"/>
      <c r="Q59" s="127"/>
      <c r="R59" s="127"/>
      <c r="S59" s="127"/>
      <c r="T59" s="127"/>
      <c r="U59" s="158"/>
      <c r="V59" s="126" t="s">
        <v>75</v>
      </c>
      <c r="W59" s="127"/>
      <c r="X59" s="127"/>
      <c r="Y59" s="127"/>
      <c r="Z59" s="127"/>
      <c r="AA59" s="127"/>
      <c r="AB59" s="158"/>
      <c r="AC59" s="126" t="s">
        <v>75</v>
      </c>
      <c r="AD59" s="127"/>
      <c r="AE59" s="127"/>
      <c r="AF59" s="127"/>
      <c r="AG59" s="127"/>
      <c r="AH59" s="127"/>
      <c r="AI59" s="158"/>
      <c r="AJ59" s="126" t="s">
        <v>75</v>
      </c>
      <c r="AK59" s="127"/>
      <c r="AL59" s="127"/>
      <c r="AM59" s="127"/>
      <c r="AN59" s="127"/>
      <c r="AO59" s="127"/>
      <c r="AP59" s="158"/>
      <c r="AQ59" s="126" t="s">
        <v>75</v>
      </c>
      <c r="AR59" s="127"/>
      <c r="AS59" s="127"/>
      <c r="AT59" s="127"/>
      <c r="AU59" s="127"/>
      <c r="AV59" s="127"/>
      <c r="AW59" s="158"/>
    </row>
    <row r="60" spans="1:49" ht="15" customHeight="1" x14ac:dyDescent="0.25">
      <c r="E60" s="152"/>
      <c r="F60" s="153"/>
      <c r="G60" s="154"/>
      <c r="H60" s="128"/>
      <c r="I60" s="129"/>
      <c r="J60" s="129"/>
      <c r="K60" s="129"/>
      <c r="L60" s="129"/>
      <c r="M60" s="129"/>
      <c r="N60" s="129"/>
      <c r="O60" s="128"/>
      <c r="P60" s="129"/>
      <c r="Q60" s="129"/>
      <c r="R60" s="129"/>
      <c r="S60" s="129"/>
      <c r="T60" s="129"/>
      <c r="U60" s="159"/>
      <c r="V60" s="128"/>
      <c r="W60" s="129"/>
      <c r="X60" s="129"/>
      <c r="Y60" s="129"/>
      <c r="Z60" s="129"/>
      <c r="AA60" s="129"/>
      <c r="AB60" s="159"/>
      <c r="AC60" s="128"/>
      <c r="AD60" s="129"/>
      <c r="AE60" s="129"/>
      <c r="AF60" s="129"/>
      <c r="AG60" s="129"/>
      <c r="AH60" s="129"/>
      <c r="AI60" s="159"/>
      <c r="AJ60" s="128"/>
      <c r="AK60" s="129"/>
      <c r="AL60" s="129"/>
      <c r="AM60" s="129"/>
      <c r="AN60" s="129"/>
      <c r="AO60" s="129"/>
      <c r="AP60" s="159"/>
      <c r="AQ60" s="128"/>
      <c r="AR60" s="129"/>
      <c r="AS60" s="129"/>
      <c r="AT60" s="129"/>
      <c r="AU60" s="129"/>
      <c r="AV60" s="129"/>
      <c r="AW60" s="159"/>
    </row>
    <row r="61" spans="1:49" ht="15.75" customHeight="1" thickBot="1" x14ac:dyDescent="0.3">
      <c r="E61" s="155"/>
      <c r="F61" s="156"/>
      <c r="G61" s="157"/>
      <c r="H61" s="130"/>
      <c r="I61" s="131"/>
      <c r="J61" s="131"/>
      <c r="K61" s="131"/>
      <c r="L61" s="131"/>
      <c r="M61" s="131"/>
      <c r="N61" s="131"/>
      <c r="O61" s="130"/>
      <c r="P61" s="131"/>
      <c r="Q61" s="131"/>
      <c r="R61" s="131"/>
      <c r="S61" s="131"/>
      <c r="T61" s="131"/>
      <c r="U61" s="160"/>
      <c r="V61" s="130"/>
      <c r="W61" s="131"/>
      <c r="X61" s="131"/>
      <c r="Y61" s="131"/>
      <c r="Z61" s="131"/>
      <c r="AA61" s="131"/>
      <c r="AB61" s="160"/>
      <c r="AC61" s="130"/>
      <c r="AD61" s="131"/>
      <c r="AE61" s="131"/>
      <c r="AF61" s="131"/>
      <c r="AG61" s="131"/>
      <c r="AH61" s="131"/>
      <c r="AI61" s="160"/>
      <c r="AJ61" s="130"/>
      <c r="AK61" s="131"/>
      <c r="AL61" s="131"/>
      <c r="AM61" s="131"/>
      <c r="AN61" s="131"/>
      <c r="AO61" s="131"/>
      <c r="AP61" s="160"/>
      <c r="AQ61" s="130"/>
      <c r="AR61" s="131"/>
      <c r="AS61" s="131"/>
      <c r="AT61" s="131"/>
      <c r="AU61" s="131"/>
      <c r="AV61" s="131"/>
      <c r="AW61" s="160"/>
    </row>
  </sheetData>
  <mergeCells count="118">
    <mergeCell ref="AQ57:AS57"/>
    <mergeCell ref="AQ58:AS58"/>
    <mergeCell ref="AQ59:AW61"/>
    <mergeCell ref="AJ57:AL57"/>
    <mergeCell ref="AJ58:AL58"/>
    <mergeCell ref="AJ59:AP61"/>
    <mergeCell ref="AQ7:AW7"/>
    <mergeCell ref="AQ8:AQ9"/>
    <mergeCell ref="AR8:AR9"/>
    <mergeCell ref="AS8:AS9"/>
    <mergeCell ref="AT8:AT9"/>
    <mergeCell ref="AU8:AU9"/>
    <mergeCell ref="AV8:AV9"/>
    <mergeCell ref="AW8:AW9"/>
    <mergeCell ref="AQ52:AT52"/>
    <mergeCell ref="AQ53:AT53"/>
    <mergeCell ref="AQ54:AT54"/>
    <mergeCell ref="AQ55:AS55"/>
    <mergeCell ref="AQ56:AS56"/>
    <mergeCell ref="AC53:AF53"/>
    <mergeCell ref="AC54:AF54"/>
    <mergeCell ref="AC55:AE55"/>
    <mergeCell ref="AC56:AE56"/>
    <mergeCell ref="AC57:AE57"/>
    <mergeCell ref="AC58:AE58"/>
    <mergeCell ref="AC59:AI61"/>
    <mergeCell ref="AJ7:AP7"/>
    <mergeCell ref="AJ8:AJ9"/>
    <mergeCell ref="AK8:AK9"/>
    <mergeCell ref="AL8:AL9"/>
    <mergeCell ref="AM8:AM9"/>
    <mergeCell ref="AN8:AN9"/>
    <mergeCell ref="AO8:AO9"/>
    <mergeCell ref="AP8:AP9"/>
    <mergeCell ref="AJ52:AM52"/>
    <mergeCell ref="AJ53:AM53"/>
    <mergeCell ref="AJ54:AM54"/>
    <mergeCell ref="AJ55:AL55"/>
    <mergeCell ref="AJ56:AL56"/>
    <mergeCell ref="AC7:AI7"/>
    <mergeCell ref="AC8:AC9"/>
    <mergeCell ref="AD8:AD9"/>
    <mergeCell ref="AE8:AE9"/>
    <mergeCell ref="AF8:AF9"/>
    <mergeCell ref="AG8:AG9"/>
    <mergeCell ref="AH8:AH9"/>
    <mergeCell ref="AI8:AI9"/>
    <mergeCell ref="AC52:AF52"/>
    <mergeCell ref="O57:Q57"/>
    <mergeCell ref="O58:Q58"/>
    <mergeCell ref="O59:U61"/>
    <mergeCell ref="V7:AB7"/>
    <mergeCell ref="V8:V9"/>
    <mergeCell ref="W8:W9"/>
    <mergeCell ref="X8:X9"/>
    <mergeCell ref="Y8:Y9"/>
    <mergeCell ref="Z8:Z9"/>
    <mergeCell ref="AA8:AA9"/>
    <mergeCell ref="AB8:AB9"/>
    <mergeCell ref="V52:Y52"/>
    <mergeCell ref="V53:Y53"/>
    <mergeCell ref="V54:Y54"/>
    <mergeCell ref="V55:X55"/>
    <mergeCell ref="V56:X56"/>
    <mergeCell ref="O52:R52"/>
    <mergeCell ref="O53:R53"/>
    <mergeCell ref="O54:R54"/>
    <mergeCell ref="O55:Q55"/>
    <mergeCell ref="O56:Q56"/>
    <mergeCell ref="V57:X57"/>
    <mergeCell ref="V58:X58"/>
    <mergeCell ref="V59:AB61"/>
    <mergeCell ref="O7:U7"/>
    <mergeCell ref="O8:O9"/>
    <mergeCell ref="P8:P9"/>
    <mergeCell ref="Q8:Q9"/>
    <mergeCell ref="R8:R9"/>
    <mergeCell ref="S8:S9"/>
    <mergeCell ref="T8:T9"/>
    <mergeCell ref="U8:U9"/>
    <mergeCell ref="A2:G2"/>
    <mergeCell ref="A3:G3"/>
    <mergeCell ref="A4:G5"/>
    <mergeCell ref="A6:G6"/>
    <mergeCell ref="A7:G7"/>
    <mergeCell ref="A56:C56"/>
    <mergeCell ref="D56:E56"/>
    <mergeCell ref="D57:E57"/>
    <mergeCell ref="D58:E58"/>
    <mergeCell ref="F8:F9"/>
    <mergeCell ref="G8:G9"/>
    <mergeCell ref="C53:F53"/>
    <mergeCell ref="A54:C54"/>
    <mergeCell ref="D54:F54"/>
    <mergeCell ref="A55:C55"/>
    <mergeCell ref="D55:E55"/>
    <mergeCell ref="A8:A9"/>
    <mergeCell ref="B8:B9"/>
    <mergeCell ref="C8:C9"/>
    <mergeCell ref="D8:D9"/>
    <mergeCell ref="E8:E9"/>
    <mergeCell ref="E59:G61"/>
    <mergeCell ref="H7:N7"/>
    <mergeCell ref="H8:H9"/>
    <mergeCell ref="I8:I9"/>
    <mergeCell ref="J8:J9"/>
    <mergeCell ref="K8:K9"/>
    <mergeCell ref="L8:L9"/>
    <mergeCell ref="M8:M9"/>
    <mergeCell ref="H57:J57"/>
    <mergeCell ref="H58:J58"/>
    <mergeCell ref="H59:N61"/>
    <mergeCell ref="N8:N9"/>
    <mergeCell ref="H52:K52"/>
    <mergeCell ref="H53:K53"/>
    <mergeCell ref="H54:K54"/>
    <mergeCell ref="H55:J55"/>
    <mergeCell ref="H56:J56"/>
  </mergeCells>
  <conditionalFormatting sqref="M11:M19">
    <cfRule type="containsText" dxfId="95" priority="165" operator="containsText" text="NO VALIDO">
      <formula>NOT(ISERROR(SEARCH("NO VALIDO",M11)))</formula>
    </cfRule>
    <cfRule type="containsText" dxfId="94" priority="166" operator="containsText" text="VALIDO">
      <formula>NOT(ISERROR(SEARCH("VALIDO",M11)))</formula>
    </cfRule>
  </conditionalFormatting>
  <conditionalFormatting sqref="M21:M28">
    <cfRule type="containsText" dxfId="93" priority="163" operator="containsText" text="NO VALIDO">
      <formula>NOT(ISERROR(SEARCH("NO VALIDO",M21)))</formula>
    </cfRule>
    <cfRule type="containsText" dxfId="92" priority="164" operator="containsText" text="VALIDO">
      <formula>NOT(ISERROR(SEARCH("VALIDO",M21)))</formula>
    </cfRule>
  </conditionalFormatting>
  <conditionalFormatting sqref="M30:M32">
    <cfRule type="containsText" dxfId="91" priority="161" operator="containsText" text="NO VALIDO">
      <formula>NOT(ISERROR(SEARCH("NO VALIDO",M30)))</formula>
    </cfRule>
    <cfRule type="containsText" dxfId="90" priority="162" operator="containsText" text="VALIDO">
      <formula>NOT(ISERROR(SEARCH("VALIDO",M30)))</formula>
    </cfRule>
  </conditionalFormatting>
  <conditionalFormatting sqref="M34:M37">
    <cfRule type="containsText" dxfId="89" priority="159" operator="containsText" text="NO VALIDO">
      <formula>NOT(ISERROR(SEARCH("NO VALIDO",M34)))</formula>
    </cfRule>
    <cfRule type="containsText" dxfId="88" priority="160" operator="containsText" text="VALIDO">
      <formula>NOT(ISERROR(SEARCH("VALIDO",M34)))</formula>
    </cfRule>
  </conditionalFormatting>
  <conditionalFormatting sqref="M39:M40">
    <cfRule type="containsText" dxfId="87" priority="157" operator="containsText" text="NO VALIDO">
      <formula>NOT(ISERROR(SEARCH("NO VALIDO",M39)))</formula>
    </cfRule>
    <cfRule type="containsText" dxfId="86" priority="158" operator="containsText" text="VALIDO">
      <formula>NOT(ISERROR(SEARCH("VALIDO",M39)))</formula>
    </cfRule>
  </conditionalFormatting>
  <conditionalFormatting sqref="M42:M48">
    <cfRule type="containsText" dxfId="85" priority="155" operator="containsText" text="NO VALIDO">
      <formula>NOT(ISERROR(SEARCH("NO VALIDO",M42)))</formula>
    </cfRule>
    <cfRule type="containsText" dxfId="84" priority="156" operator="containsText" text="VALIDO">
      <formula>NOT(ISERROR(SEARCH("VALIDO",M42)))</formula>
    </cfRule>
  </conditionalFormatting>
  <conditionalFormatting sqref="M50:M53">
    <cfRule type="containsText" dxfId="83" priority="153" operator="containsText" text="NO VALIDO">
      <formula>NOT(ISERROR(SEARCH("NO VALIDO",M50)))</formula>
    </cfRule>
    <cfRule type="containsText" dxfId="82" priority="154" operator="containsText" text="VALIDO">
      <formula>NOT(ISERROR(SEARCH("VALIDO",M50)))</formula>
    </cfRule>
  </conditionalFormatting>
  <conditionalFormatting sqref="M55:M58">
    <cfRule type="containsText" dxfId="81" priority="151" operator="containsText" text="NO VALIDO">
      <formula>NOT(ISERROR(SEARCH("NO VALIDO",M55)))</formula>
    </cfRule>
    <cfRule type="containsText" dxfId="80" priority="152" operator="containsText" text="VALIDO">
      <formula>NOT(ISERROR(SEARCH("VALIDO",M55)))</formula>
    </cfRule>
  </conditionalFormatting>
  <conditionalFormatting sqref="T11:T19">
    <cfRule type="containsText" dxfId="79" priority="149" operator="containsText" text="NO VALIDO">
      <formula>NOT(ISERROR(SEARCH("NO VALIDO",T11)))</formula>
    </cfRule>
    <cfRule type="containsText" dxfId="78" priority="150" operator="containsText" text="VALIDO">
      <formula>NOT(ISERROR(SEARCH("VALIDO",T11)))</formula>
    </cfRule>
  </conditionalFormatting>
  <conditionalFormatting sqref="T21:T28">
    <cfRule type="containsText" dxfId="77" priority="133" operator="containsText" text="NO VALIDO">
      <formula>NOT(ISERROR(SEARCH("NO VALIDO",T21)))</formula>
    </cfRule>
    <cfRule type="containsText" dxfId="76" priority="134" operator="containsText" text="VALIDO">
      <formula>NOT(ISERROR(SEARCH("VALIDO",T21)))</formula>
    </cfRule>
  </conditionalFormatting>
  <conditionalFormatting sqref="T30:T32">
    <cfRule type="containsText" dxfId="75" priority="131" operator="containsText" text="NO VALIDO">
      <formula>NOT(ISERROR(SEARCH("NO VALIDO",T30)))</formula>
    </cfRule>
    <cfRule type="containsText" dxfId="74" priority="132" operator="containsText" text="VALIDO">
      <formula>NOT(ISERROR(SEARCH("VALIDO",T30)))</formula>
    </cfRule>
  </conditionalFormatting>
  <conditionalFormatting sqref="T34:T37">
    <cfRule type="containsText" dxfId="73" priority="129" operator="containsText" text="NO VALIDO">
      <formula>NOT(ISERROR(SEARCH("NO VALIDO",T34)))</formula>
    </cfRule>
    <cfRule type="containsText" dxfId="72" priority="130" operator="containsText" text="VALIDO">
      <formula>NOT(ISERROR(SEARCH("VALIDO",T34)))</formula>
    </cfRule>
  </conditionalFormatting>
  <conditionalFormatting sqref="T39:T40">
    <cfRule type="containsText" dxfId="71" priority="127" operator="containsText" text="NO VALIDO">
      <formula>NOT(ISERROR(SEARCH("NO VALIDO",T39)))</formula>
    </cfRule>
    <cfRule type="containsText" dxfId="70" priority="128" operator="containsText" text="VALIDO">
      <formula>NOT(ISERROR(SEARCH("VALIDO",T39)))</formula>
    </cfRule>
  </conditionalFormatting>
  <conditionalFormatting sqref="T42:T48">
    <cfRule type="containsText" dxfId="69" priority="125" operator="containsText" text="NO VALIDO">
      <formula>NOT(ISERROR(SEARCH("NO VALIDO",T42)))</formula>
    </cfRule>
    <cfRule type="containsText" dxfId="68" priority="126" operator="containsText" text="VALIDO">
      <formula>NOT(ISERROR(SEARCH("VALIDO",T42)))</formula>
    </cfRule>
  </conditionalFormatting>
  <conditionalFormatting sqref="T50:T53">
    <cfRule type="containsText" dxfId="67" priority="123" operator="containsText" text="NO VALIDO">
      <formula>NOT(ISERROR(SEARCH("NO VALIDO",T50)))</formula>
    </cfRule>
    <cfRule type="containsText" dxfId="66" priority="124" operator="containsText" text="VALIDO">
      <formula>NOT(ISERROR(SEARCH("VALIDO",T50)))</formula>
    </cfRule>
  </conditionalFormatting>
  <conditionalFormatting sqref="T55:T58">
    <cfRule type="containsText" dxfId="65" priority="121" operator="containsText" text="NO VALIDO">
      <formula>NOT(ISERROR(SEARCH("NO VALIDO",T55)))</formula>
    </cfRule>
    <cfRule type="containsText" dxfId="64" priority="122" operator="containsText" text="VALIDO">
      <formula>NOT(ISERROR(SEARCH("VALIDO",T55)))</formula>
    </cfRule>
  </conditionalFormatting>
  <conditionalFormatting sqref="AA11:AA19">
    <cfRule type="containsText" dxfId="63" priority="119" operator="containsText" text="NO VALIDO">
      <formula>NOT(ISERROR(SEARCH("NO VALIDO",AA11)))</formula>
    </cfRule>
    <cfRule type="containsText" dxfId="62" priority="120" operator="containsText" text="VALIDO">
      <formula>NOT(ISERROR(SEARCH("VALIDO",AA11)))</formula>
    </cfRule>
  </conditionalFormatting>
  <conditionalFormatting sqref="AA21:AA28">
    <cfRule type="containsText" dxfId="61" priority="103" operator="containsText" text="NO VALIDO">
      <formula>NOT(ISERROR(SEARCH("NO VALIDO",AA21)))</formula>
    </cfRule>
    <cfRule type="containsText" dxfId="60" priority="104" operator="containsText" text="VALIDO">
      <formula>NOT(ISERROR(SEARCH("VALIDO",AA21)))</formula>
    </cfRule>
  </conditionalFormatting>
  <conditionalFormatting sqref="AA30:AA32">
    <cfRule type="containsText" dxfId="59" priority="101" operator="containsText" text="NO VALIDO">
      <formula>NOT(ISERROR(SEARCH("NO VALIDO",AA30)))</formula>
    </cfRule>
    <cfRule type="containsText" dxfId="58" priority="102" operator="containsText" text="VALIDO">
      <formula>NOT(ISERROR(SEARCH("VALIDO",AA30)))</formula>
    </cfRule>
  </conditionalFormatting>
  <conditionalFormatting sqref="AA34:AA37">
    <cfRule type="containsText" dxfId="57" priority="99" operator="containsText" text="NO VALIDO">
      <formula>NOT(ISERROR(SEARCH("NO VALIDO",AA34)))</formula>
    </cfRule>
    <cfRule type="containsText" dxfId="56" priority="100" operator="containsText" text="VALIDO">
      <formula>NOT(ISERROR(SEARCH("VALIDO",AA34)))</formula>
    </cfRule>
  </conditionalFormatting>
  <conditionalFormatting sqref="AA39:AA40">
    <cfRule type="containsText" dxfId="55" priority="97" operator="containsText" text="NO VALIDO">
      <formula>NOT(ISERROR(SEARCH("NO VALIDO",AA39)))</formula>
    </cfRule>
    <cfRule type="containsText" dxfId="54" priority="98" operator="containsText" text="VALIDO">
      <formula>NOT(ISERROR(SEARCH("VALIDO",AA39)))</formula>
    </cfRule>
  </conditionalFormatting>
  <conditionalFormatting sqref="AA42:AA48">
    <cfRule type="containsText" dxfId="53" priority="95" operator="containsText" text="NO VALIDO">
      <formula>NOT(ISERROR(SEARCH("NO VALIDO",AA42)))</formula>
    </cfRule>
    <cfRule type="containsText" dxfId="52" priority="96" operator="containsText" text="VALIDO">
      <formula>NOT(ISERROR(SEARCH("VALIDO",AA42)))</formula>
    </cfRule>
  </conditionalFormatting>
  <conditionalFormatting sqref="AA50:AA53">
    <cfRule type="containsText" dxfId="51" priority="93" operator="containsText" text="NO VALIDO">
      <formula>NOT(ISERROR(SEARCH("NO VALIDO",AA50)))</formula>
    </cfRule>
    <cfRule type="containsText" dxfId="50" priority="94" operator="containsText" text="VALIDO">
      <formula>NOT(ISERROR(SEARCH("VALIDO",AA50)))</formula>
    </cfRule>
  </conditionalFormatting>
  <conditionalFormatting sqref="AA55:AA58">
    <cfRule type="containsText" dxfId="49" priority="91" operator="containsText" text="NO VALIDO">
      <formula>NOT(ISERROR(SEARCH("NO VALIDO",AA55)))</formula>
    </cfRule>
    <cfRule type="containsText" dxfId="48" priority="92" operator="containsText" text="VALIDO">
      <formula>NOT(ISERROR(SEARCH("VALIDO",AA55)))</formula>
    </cfRule>
  </conditionalFormatting>
  <conditionalFormatting sqref="AH11:AH19">
    <cfRule type="containsText" dxfId="47" priority="89" operator="containsText" text="NO VALIDO">
      <formula>NOT(ISERROR(SEARCH("NO VALIDO",AH11)))</formula>
    </cfRule>
    <cfRule type="containsText" dxfId="46" priority="90" operator="containsText" text="VALIDO">
      <formula>NOT(ISERROR(SEARCH("VALIDO",AH11)))</formula>
    </cfRule>
  </conditionalFormatting>
  <conditionalFormatting sqref="AH21:AH28">
    <cfRule type="containsText" dxfId="45" priority="73" operator="containsText" text="NO VALIDO">
      <formula>NOT(ISERROR(SEARCH("NO VALIDO",AH21)))</formula>
    </cfRule>
    <cfRule type="containsText" dxfId="44" priority="74" operator="containsText" text="VALIDO">
      <formula>NOT(ISERROR(SEARCH("VALIDO",AH21)))</formula>
    </cfRule>
  </conditionalFormatting>
  <conditionalFormatting sqref="AH30:AH32">
    <cfRule type="containsText" dxfId="43" priority="71" operator="containsText" text="NO VALIDO">
      <formula>NOT(ISERROR(SEARCH("NO VALIDO",AH30)))</formula>
    </cfRule>
    <cfRule type="containsText" dxfId="42" priority="72" operator="containsText" text="VALIDO">
      <formula>NOT(ISERROR(SEARCH("VALIDO",AH30)))</formula>
    </cfRule>
  </conditionalFormatting>
  <conditionalFormatting sqref="AH34:AH37">
    <cfRule type="containsText" dxfId="41" priority="69" operator="containsText" text="NO VALIDO">
      <formula>NOT(ISERROR(SEARCH("NO VALIDO",AH34)))</formula>
    </cfRule>
    <cfRule type="containsText" dxfId="40" priority="70" operator="containsText" text="VALIDO">
      <formula>NOT(ISERROR(SEARCH("VALIDO",AH34)))</formula>
    </cfRule>
  </conditionalFormatting>
  <conditionalFormatting sqref="AH39:AH40">
    <cfRule type="containsText" dxfId="39" priority="67" operator="containsText" text="NO VALIDO">
      <formula>NOT(ISERROR(SEARCH("NO VALIDO",AH39)))</formula>
    </cfRule>
    <cfRule type="containsText" dxfId="38" priority="68" operator="containsText" text="VALIDO">
      <formula>NOT(ISERROR(SEARCH("VALIDO",AH39)))</formula>
    </cfRule>
  </conditionalFormatting>
  <conditionalFormatting sqref="AH42:AH48">
    <cfRule type="containsText" dxfId="37" priority="65" operator="containsText" text="NO VALIDO">
      <formula>NOT(ISERROR(SEARCH("NO VALIDO",AH42)))</formula>
    </cfRule>
    <cfRule type="containsText" dxfId="36" priority="66" operator="containsText" text="VALIDO">
      <formula>NOT(ISERROR(SEARCH("VALIDO",AH42)))</formula>
    </cfRule>
  </conditionalFormatting>
  <conditionalFormatting sqref="AH50:AH53">
    <cfRule type="containsText" dxfId="35" priority="63" operator="containsText" text="NO VALIDO">
      <formula>NOT(ISERROR(SEARCH("NO VALIDO",AH50)))</formula>
    </cfRule>
    <cfRule type="containsText" dxfId="34" priority="64" operator="containsText" text="VALIDO">
      <formula>NOT(ISERROR(SEARCH("VALIDO",AH50)))</formula>
    </cfRule>
  </conditionalFormatting>
  <conditionalFormatting sqref="AH55:AH58">
    <cfRule type="containsText" dxfId="33" priority="61" operator="containsText" text="NO VALIDO">
      <formula>NOT(ISERROR(SEARCH("NO VALIDO",AH55)))</formula>
    </cfRule>
    <cfRule type="containsText" dxfId="32" priority="62" operator="containsText" text="VALIDO">
      <formula>NOT(ISERROR(SEARCH("VALIDO",AH55)))</formula>
    </cfRule>
  </conditionalFormatting>
  <conditionalFormatting sqref="AO11:AO19">
    <cfRule type="containsText" dxfId="31" priority="59" operator="containsText" text="NO VALIDO">
      <formula>NOT(ISERROR(SEARCH("NO VALIDO",AO11)))</formula>
    </cfRule>
    <cfRule type="containsText" dxfId="30" priority="60" operator="containsText" text="VALIDO">
      <formula>NOT(ISERROR(SEARCH("VALIDO",AO11)))</formula>
    </cfRule>
  </conditionalFormatting>
  <conditionalFormatting sqref="AO21:AO28">
    <cfRule type="containsText" dxfId="29" priority="43" operator="containsText" text="NO VALIDO">
      <formula>NOT(ISERROR(SEARCH("NO VALIDO",AO21)))</formula>
    </cfRule>
    <cfRule type="containsText" dxfId="28" priority="44" operator="containsText" text="VALIDO">
      <formula>NOT(ISERROR(SEARCH("VALIDO",AO21)))</formula>
    </cfRule>
  </conditionalFormatting>
  <conditionalFormatting sqref="AO30:AO32">
    <cfRule type="containsText" dxfId="27" priority="41" operator="containsText" text="NO VALIDO">
      <formula>NOT(ISERROR(SEARCH("NO VALIDO",AO30)))</formula>
    </cfRule>
    <cfRule type="containsText" dxfId="26" priority="42" operator="containsText" text="VALIDO">
      <formula>NOT(ISERROR(SEARCH("VALIDO",AO30)))</formula>
    </cfRule>
  </conditionalFormatting>
  <conditionalFormatting sqref="AO34:AO37">
    <cfRule type="containsText" dxfId="25" priority="39" operator="containsText" text="NO VALIDO">
      <formula>NOT(ISERROR(SEARCH("NO VALIDO",AO34)))</formula>
    </cfRule>
    <cfRule type="containsText" dxfId="24" priority="40" operator="containsText" text="VALIDO">
      <formula>NOT(ISERROR(SEARCH("VALIDO",AO34)))</formula>
    </cfRule>
  </conditionalFormatting>
  <conditionalFormatting sqref="AO39:AO40">
    <cfRule type="containsText" dxfId="23" priority="37" operator="containsText" text="NO VALIDO">
      <formula>NOT(ISERROR(SEARCH("NO VALIDO",AO39)))</formula>
    </cfRule>
    <cfRule type="containsText" dxfId="22" priority="38" operator="containsText" text="VALIDO">
      <formula>NOT(ISERROR(SEARCH("VALIDO",AO39)))</formula>
    </cfRule>
  </conditionalFormatting>
  <conditionalFormatting sqref="AO42:AO48">
    <cfRule type="containsText" dxfId="21" priority="35" operator="containsText" text="NO VALIDO">
      <formula>NOT(ISERROR(SEARCH("NO VALIDO",AO42)))</formula>
    </cfRule>
    <cfRule type="containsText" dxfId="20" priority="36" operator="containsText" text="VALIDO">
      <formula>NOT(ISERROR(SEARCH("VALIDO",AO42)))</formula>
    </cfRule>
  </conditionalFormatting>
  <conditionalFormatting sqref="AO50:AO53">
    <cfRule type="containsText" dxfId="19" priority="33" operator="containsText" text="NO VALIDO">
      <formula>NOT(ISERROR(SEARCH("NO VALIDO",AO50)))</formula>
    </cfRule>
    <cfRule type="containsText" dxfId="18" priority="34" operator="containsText" text="VALIDO">
      <formula>NOT(ISERROR(SEARCH("VALIDO",AO50)))</formula>
    </cfRule>
  </conditionalFormatting>
  <conditionalFormatting sqref="AO55:AO58">
    <cfRule type="containsText" dxfId="17" priority="31" operator="containsText" text="NO VALIDO">
      <formula>NOT(ISERROR(SEARCH("NO VALIDO",AO55)))</formula>
    </cfRule>
    <cfRule type="containsText" dxfId="16" priority="32" operator="containsText" text="VALIDO">
      <formula>NOT(ISERROR(SEARCH("VALIDO",AO55)))</formula>
    </cfRule>
  </conditionalFormatting>
  <conditionalFormatting sqref="AV11:AV19">
    <cfRule type="containsText" dxfId="15" priority="29" operator="containsText" text="NO VALIDO">
      <formula>NOT(ISERROR(SEARCH("NO VALIDO",AV11)))</formula>
    </cfRule>
    <cfRule type="containsText" dxfId="14" priority="30" operator="containsText" text="VALIDO">
      <formula>NOT(ISERROR(SEARCH("VALIDO",AV11)))</formula>
    </cfRule>
  </conditionalFormatting>
  <conditionalFormatting sqref="AV21:AV28">
    <cfRule type="containsText" dxfId="13" priority="13" operator="containsText" text="NO VALIDO">
      <formula>NOT(ISERROR(SEARCH("NO VALIDO",AV21)))</formula>
    </cfRule>
    <cfRule type="containsText" dxfId="12" priority="14" operator="containsText" text="VALIDO">
      <formula>NOT(ISERROR(SEARCH("VALIDO",AV21)))</formula>
    </cfRule>
  </conditionalFormatting>
  <conditionalFormatting sqref="AV30:AV32">
    <cfRule type="containsText" dxfId="11" priority="11" operator="containsText" text="NO VALIDO">
      <formula>NOT(ISERROR(SEARCH("NO VALIDO",AV30)))</formula>
    </cfRule>
    <cfRule type="containsText" dxfId="10" priority="12" operator="containsText" text="VALIDO">
      <formula>NOT(ISERROR(SEARCH("VALIDO",AV30)))</formula>
    </cfRule>
  </conditionalFormatting>
  <conditionalFormatting sqref="AV34:AV37">
    <cfRule type="containsText" dxfId="9" priority="9" operator="containsText" text="NO VALIDO">
      <formula>NOT(ISERROR(SEARCH("NO VALIDO",AV34)))</formula>
    </cfRule>
    <cfRule type="containsText" dxfId="8" priority="10" operator="containsText" text="VALIDO">
      <formula>NOT(ISERROR(SEARCH("VALIDO",AV34)))</formula>
    </cfRule>
  </conditionalFormatting>
  <conditionalFormatting sqref="AV39:AV40">
    <cfRule type="containsText" dxfId="7" priority="7" operator="containsText" text="NO VALIDO">
      <formula>NOT(ISERROR(SEARCH("NO VALIDO",AV39)))</formula>
    </cfRule>
    <cfRule type="containsText" dxfId="6" priority="8" operator="containsText" text="VALIDO">
      <formula>NOT(ISERROR(SEARCH("VALIDO",AV39)))</formula>
    </cfRule>
  </conditionalFormatting>
  <conditionalFormatting sqref="AV42:AV48">
    <cfRule type="containsText" dxfId="5" priority="5" operator="containsText" text="NO VALIDO">
      <formula>NOT(ISERROR(SEARCH("NO VALIDO",AV42)))</formula>
    </cfRule>
    <cfRule type="containsText" dxfId="4" priority="6" operator="containsText" text="VALIDO">
      <formula>NOT(ISERROR(SEARCH("VALIDO",AV42)))</formula>
    </cfRule>
  </conditionalFormatting>
  <conditionalFormatting sqref="AV50:AV53">
    <cfRule type="containsText" dxfId="3" priority="3" operator="containsText" text="NO VALIDO">
      <formula>NOT(ISERROR(SEARCH("NO VALIDO",AV50)))</formula>
    </cfRule>
    <cfRule type="containsText" dxfId="2" priority="4" operator="containsText" text="VALIDO">
      <formula>NOT(ISERROR(SEARCH("VALIDO",AV50)))</formula>
    </cfRule>
  </conditionalFormatting>
  <conditionalFormatting sqref="AV55:AV58">
    <cfRule type="containsText" dxfId="1" priority="1" operator="containsText" text="NO VALIDO">
      <formula>NOT(ISERROR(SEARCH("NO VALIDO",AV55)))</formula>
    </cfRule>
    <cfRule type="containsText" dxfId="0" priority="2" operator="containsText" text="VALIDO">
      <formula>NOT(ISERROR(SEARCH("VALIDO",AV55)))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107CA-134A-4A7E-BE66-CBE66B820B27}">
  <dimension ref="A2:AN48"/>
  <sheetViews>
    <sheetView topLeftCell="A13" zoomScale="110" zoomScaleNormal="110" workbookViewId="0">
      <selection activeCell="F19" sqref="F19"/>
    </sheetView>
  </sheetViews>
  <sheetFormatPr baseColWidth="10" defaultRowHeight="15" x14ac:dyDescent="0.25"/>
  <cols>
    <col min="2" max="2" width="43.28515625" customWidth="1"/>
    <col min="3" max="3" width="29.42578125" customWidth="1"/>
    <col min="4" max="4" width="17.140625" customWidth="1"/>
    <col min="5" max="5" width="12.5703125" customWidth="1"/>
    <col min="6" max="6" width="17.140625" customWidth="1"/>
    <col min="8" max="8" width="44.5703125" customWidth="1"/>
    <col min="9" max="9" width="13.85546875" customWidth="1"/>
  </cols>
  <sheetData>
    <row r="2" spans="1:40" x14ac:dyDescent="0.25">
      <c r="B2" s="191" t="s">
        <v>82</v>
      </c>
      <c r="C2" s="191"/>
    </row>
    <row r="3" spans="1:40" x14ac:dyDescent="0.25">
      <c r="B3" s="192" t="s">
        <v>95</v>
      </c>
      <c r="C3" s="192"/>
    </row>
    <row r="4" spans="1:40" x14ac:dyDescent="0.25">
      <c r="B4" s="88" t="s">
        <v>1</v>
      </c>
      <c r="C4" s="89">
        <v>133019641</v>
      </c>
    </row>
    <row r="5" spans="1:40" x14ac:dyDescent="0.25">
      <c r="B5" s="88" t="s">
        <v>96</v>
      </c>
      <c r="C5" s="90" t="s">
        <v>97</v>
      </c>
    </row>
    <row r="6" spans="1:40" x14ac:dyDescent="0.25">
      <c r="B6" s="88" t="s">
        <v>83</v>
      </c>
      <c r="C6" s="91" t="s">
        <v>98</v>
      </c>
    </row>
    <row r="7" spans="1:40" ht="15.75" x14ac:dyDescent="0.25">
      <c r="B7" s="95" t="s">
        <v>84</v>
      </c>
      <c r="C7" s="96" t="s">
        <v>85</v>
      </c>
    </row>
    <row r="8" spans="1:40" x14ac:dyDescent="0.25">
      <c r="B8" s="88" t="s">
        <v>86</v>
      </c>
      <c r="C8" s="92" t="s">
        <v>87</v>
      </c>
    </row>
    <row r="9" spans="1:40" x14ac:dyDescent="0.25">
      <c r="B9" s="88" t="s">
        <v>88</v>
      </c>
      <c r="C9" s="92" t="s">
        <v>89</v>
      </c>
    </row>
    <row r="10" spans="1:40" ht="15.75" x14ac:dyDescent="0.25">
      <c r="B10" s="93" t="s">
        <v>90</v>
      </c>
      <c r="C10" s="94" t="s">
        <v>91</v>
      </c>
    </row>
    <row r="11" spans="1:40" x14ac:dyDescent="0.25">
      <c r="B11" s="88" t="s">
        <v>92</v>
      </c>
      <c r="C11" s="92">
        <v>59.5</v>
      </c>
      <c r="AN11">
        <v>1514474</v>
      </c>
    </row>
    <row r="12" spans="1:40" x14ac:dyDescent="0.25">
      <c r="B12" s="88" t="s">
        <v>93</v>
      </c>
      <c r="C12" s="92">
        <v>7</v>
      </c>
      <c r="AN12">
        <v>664785</v>
      </c>
    </row>
    <row r="13" spans="1:40" ht="45" customHeight="1" x14ac:dyDescent="0.25">
      <c r="B13" s="193" t="s">
        <v>94</v>
      </c>
      <c r="C13" s="193"/>
    </row>
    <row r="14" spans="1:40" ht="15.75" thickBot="1" x14ac:dyDescent="0.3">
      <c r="AN14">
        <v>2200000</v>
      </c>
    </row>
    <row r="15" spans="1:40" ht="42.75" customHeight="1" thickBot="1" x14ac:dyDescent="0.3">
      <c r="A15" s="97" t="s">
        <v>99</v>
      </c>
      <c r="B15" s="98" t="s">
        <v>100</v>
      </c>
      <c r="C15" s="110" t="s">
        <v>101</v>
      </c>
      <c r="D15" s="110" t="s">
        <v>102</v>
      </c>
      <c r="E15" s="111" t="s">
        <v>106</v>
      </c>
      <c r="F15" s="112" t="s">
        <v>107</v>
      </c>
      <c r="H15" s="117" t="s">
        <v>110</v>
      </c>
      <c r="I15" s="110" t="s">
        <v>108</v>
      </c>
      <c r="J15" s="112" t="s">
        <v>109</v>
      </c>
    </row>
    <row r="16" spans="1:40" ht="33" x14ac:dyDescent="0.25">
      <c r="A16" s="99">
        <v>1</v>
      </c>
      <c r="B16" s="120" t="s">
        <v>81</v>
      </c>
      <c r="C16" s="100">
        <v>128728184</v>
      </c>
      <c r="D16" s="124">
        <f>ROUND(C16,0)</f>
        <v>128728184</v>
      </c>
      <c r="E16" s="194">
        <f>MEDIAN(D16:D21)</f>
        <v>125595511</v>
      </c>
      <c r="F16" s="113">
        <f>((1-ABS(($D$19-D16)/$D$19)))*$F$19</f>
        <v>58.014892916347513</v>
      </c>
      <c r="H16" s="199" t="s">
        <v>76</v>
      </c>
      <c r="I16" s="118">
        <v>59.5</v>
      </c>
      <c r="J16" s="119">
        <v>1</v>
      </c>
    </row>
    <row r="17" spans="1:40" ht="16.5" x14ac:dyDescent="0.25">
      <c r="A17" s="101">
        <v>2</v>
      </c>
      <c r="B17" s="121" t="s">
        <v>80</v>
      </c>
      <c r="C17" s="102">
        <v>126304400</v>
      </c>
      <c r="D17" s="103">
        <f t="shared" ref="D17:D21" si="0">ROUND(C17,0)</f>
        <v>126304400</v>
      </c>
      <c r="E17" s="195"/>
      <c r="F17" s="113">
        <f>((1-ABS(($D$19-D17)/$D$19)))*$F$19</f>
        <v>59.163163032452346</v>
      </c>
      <c r="H17" s="200" t="s">
        <v>103</v>
      </c>
      <c r="I17" s="114">
        <v>59.49799982323912</v>
      </c>
      <c r="J17" s="115">
        <v>2</v>
      </c>
      <c r="AN17">
        <v>90960</v>
      </c>
    </row>
    <row r="18" spans="1:40" ht="22.5" customHeight="1" x14ac:dyDescent="0.25">
      <c r="A18" s="101">
        <v>3</v>
      </c>
      <c r="B18" s="121" t="s">
        <v>103</v>
      </c>
      <c r="C18" s="102">
        <v>125597622</v>
      </c>
      <c r="D18" s="103">
        <f t="shared" si="0"/>
        <v>125597622</v>
      </c>
      <c r="E18" s="195"/>
      <c r="F18" s="113">
        <f>((1-ABS(($D$19-D18)/$D$19)))*$F$19</f>
        <v>59.49799982323912</v>
      </c>
      <c r="H18" s="200" t="s">
        <v>80</v>
      </c>
      <c r="I18" s="114">
        <v>59.163163032452346</v>
      </c>
      <c r="J18" s="197">
        <v>3</v>
      </c>
    </row>
    <row r="19" spans="1:40" ht="33" customHeight="1" x14ac:dyDescent="0.25">
      <c r="A19" s="99">
        <v>4</v>
      </c>
      <c r="B19" s="122" t="s">
        <v>76</v>
      </c>
      <c r="C19" s="102">
        <v>125593400</v>
      </c>
      <c r="D19" s="103">
        <f t="shared" si="0"/>
        <v>125593400</v>
      </c>
      <c r="E19" s="195"/>
      <c r="F19" s="115">
        <v>59.5</v>
      </c>
      <c r="H19" s="200" t="s">
        <v>78</v>
      </c>
      <c r="I19" s="114">
        <v>58.235271937060389</v>
      </c>
      <c r="J19" s="115">
        <v>4</v>
      </c>
      <c r="AN19">
        <v>63143</v>
      </c>
    </row>
    <row r="20" spans="1:40" ht="33" x14ac:dyDescent="0.25">
      <c r="A20" s="101">
        <v>5</v>
      </c>
      <c r="B20" s="121" t="s">
        <v>78</v>
      </c>
      <c r="C20" s="102">
        <v>122923795</v>
      </c>
      <c r="D20" s="103">
        <f t="shared" si="0"/>
        <v>122923795</v>
      </c>
      <c r="E20" s="195"/>
      <c r="F20" s="113">
        <f>((1-ABS(($D$19-D20)/$D$19)))*$F$19</f>
        <v>58.235271937060389</v>
      </c>
      <c r="H20" s="201" t="s">
        <v>79</v>
      </c>
      <c r="I20" s="114">
        <v>58.037341134167875</v>
      </c>
      <c r="J20" s="197">
        <v>5</v>
      </c>
      <c r="AN20">
        <v>45313</v>
      </c>
    </row>
    <row r="21" spans="1:40" ht="33.75" thickBot="1" x14ac:dyDescent="0.3">
      <c r="A21" s="101">
        <v>6</v>
      </c>
      <c r="B21" s="123" t="s">
        <v>79</v>
      </c>
      <c r="C21" s="109">
        <v>122506000</v>
      </c>
      <c r="D21" s="125">
        <f t="shared" si="0"/>
        <v>122506000</v>
      </c>
      <c r="E21" s="196"/>
      <c r="F21" s="113">
        <f>((1-ABS(($D$19-D21)/$D$19)))*$F$19</f>
        <v>58.037341134167875</v>
      </c>
      <c r="H21" s="202" t="s">
        <v>81</v>
      </c>
      <c r="I21" s="198">
        <v>58.014892916347513</v>
      </c>
      <c r="J21" s="116">
        <v>6</v>
      </c>
      <c r="AN21">
        <v>75773</v>
      </c>
    </row>
    <row r="23" spans="1:40" x14ac:dyDescent="0.25">
      <c r="B23" s="104" t="s">
        <v>104</v>
      </c>
      <c r="C23" s="105">
        <f>C4</f>
        <v>133019641</v>
      </c>
    </row>
    <row r="24" spans="1:40" x14ac:dyDescent="0.25">
      <c r="B24" s="106">
        <v>0.2</v>
      </c>
      <c r="C24" s="105">
        <f>C23*20%</f>
        <v>26603928.200000003</v>
      </c>
      <c r="AN24">
        <v>10011000</v>
      </c>
    </row>
    <row r="25" spans="1:40" ht="16.5" x14ac:dyDescent="0.25">
      <c r="B25" s="107" t="s">
        <v>105</v>
      </c>
      <c r="C25" s="108">
        <f>(C23-C24)</f>
        <v>106415712.8</v>
      </c>
    </row>
    <row r="28" spans="1:40" x14ac:dyDescent="0.25">
      <c r="AN28">
        <v>1257399</v>
      </c>
    </row>
    <row r="29" spans="1:40" x14ac:dyDescent="0.25">
      <c r="AN29">
        <v>8840672</v>
      </c>
    </row>
    <row r="32" spans="1:40" x14ac:dyDescent="0.25">
      <c r="AN32">
        <v>3283774</v>
      </c>
    </row>
    <row r="33" spans="40:40" x14ac:dyDescent="0.25">
      <c r="AN33">
        <v>1514474</v>
      </c>
    </row>
    <row r="34" spans="40:40" x14ac:dyDescent="0.25">
      <c r="AN34">
        <v>664785</v>
      </c>
    </row>
    <row r="37" spans="40:40" x14ac:dyDescent="0.25">
      <c r="AN37">
        <v>2200000</v>
      </c>
    </row>
    <row r="40" spans="40:40" x14ac:dyDescent="0.25">
      <c r="AN40" s="65">
        <v>90960</v>
      </c>
    </row>
    <row r="41" spans="40:40" x14ac:dyDescent="0.25">
      <c r="AN41" s="65">
        <v>25934</v>
      </c>
    </row>
    <row r="42" spans="40:40" x14ac:dyDescent="0.25">
      <c r="AN42" s="65">
        <v>241500</v>
      </c>
    </row>
    <row r="43" spans="40:40" x14ac:dyDescent="0.25">
      <c r="AN43" s="65">
        <v>63143</v>
      </c>
    </row>
    <row r="44" spans="40:40" x14ac:dyDescent="0.25">
      <c r="AN44" s="65">
        <v>45313</v>
      </c>
    </row>
    <row r="45" spans="40:40" x14ac:dyDescent="0.25">
      <c r="AN45" s="65">
        <v>75773</v>
      </c>
    </row>
    <row r="48" spans="40:40" x14ac:dyDescent="0.25">
      <c r="AN48">
        <v>10011000</v>
      </c>
    </row>
  </sheetData>
  <autoFilter ref="H15:I21" xr:uid="{243107CA-134A-4A7E-BE66-CBE66B820B27}">
    <sortState xmlns:xlrd2="http://schemas.microsoft.com/office/spreadsheetml/2017/richdata2" ref="H16:I21">
      <sortCondition descending="1" ref="I15:I21"/>
    </sortState>
  </autoFilter>
  <mergeCells count="4">
    <mergeCell ref="B2:C2"/>
    <mergeCell ref="B3:C3"/>
    <mergeCell ref="B13:C13"/>
    <mergeCell ref="E16:E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VERIFICACIÓN DE OFERTAS </vt:lpstr>
      <vt:lpstr>PUNTAJES OBTENIDOS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2023-09-06T21:59:43Z</dcterms:created>
  <dcterms:modified xsi:type="dcterms:W3CDTF">2023-09-13T22:26:45Z</dcterms:modified>
</cp:coreProperties>
</file>