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namedSheetViews/namedSheetView1.xml" ContentType="application/vnd.ms-excel.namedsheetview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11"/>
  <workbookPr hidePivotFieldList="1" defaultThemeVersion="166925"/>
  <mc:AlternateContent xmlns:mc="http://schemas.openxmlformats.org/markup-compatibility/2006">
    <mc:Choice Requires="x15">
      <x15ac:absPath xmlns:x15ac="http://schemas.microsoft.com/office/spreadsheetml/2010/11/ac" url="/Users/mariapaulabravo/Downloads/2. Documentos formulación/"/>
    </mc:Choice>
  </mc:AlternateContent>
  <xr:revisionPtr revIDLastSave="0" documentId="13_ncr:1_{6F5A7056-B997-3745-9E8C-81261CBA50A6}" xr6:coauthVersionLast="47" xr6:coauthVersionMax="47" xr10:uidLastSave="{00000000-0000-0000-0000-000000000000}"/>
  <bookViews>
    <workbookView xWindow="0" yWindow="500" windowWidth="28800" windowHeight="16080" activeTab="1" xr2:uid="{00000000-000D-0000-FFFF-FFFF00000000}"/>
  </bookViews>
  <sheets>
    <sheet name="resumen" sheetId="37" r:id="rId1"/>
    <sheet name="Estudio de mercado" sheetId="20" r:id="rId2"/>
    <sheet name="Precios finales proceso" sheetId="35" r:id="rId3"/>
    <sheet name="Anexo Medios comunitarios" sheetId="36" r:id="rId4"/>
  </sheets>
  <definedNames>
    <definedName name="_xlnm._FilterDatabase" localSheetId="1" hidden="1">'Estudio de mercado'!$A$1:$AA$48</definedName>
  </definedNames>
  <calcPr calcId="191028"/>
  <pivotCaches>
    <pivotCache cacheId="0" r:id="rId5"/>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9" i="35" l="1"/>
  <c r="G46" i="35"/>
  <c r="G47" i="35"/>
  <c r="G48" i="35"/>
  <c r="G41" i="35"/>
  <c r="G25" i="35"/>
  <c r="G17" i="35"/>
  <c r="G10" i="35"/>
  <c r="G9" i="35"/>
  <c r="G38" i="35"/>
  <c r="G36" i="35"/>
  <c r="G31" i="35"/>
  <c r="G30" i="35"/>
  <c r="G28" i="35"/>
  <c r="G23" i="35"/>
  <c r="G22" i="35"/>
  <c r="G15" i="35"/>
  <c r="G14" i="35"/>
  <c r="G13" i="35"/>
  <c r="G8" i="35"/>
  <c r="Q20" i="20"/>
  <c r="R20" i="20" s="1"/>
  <c r="S20" i="20"/>
  <c r="P20" i="20"/>
  <c r="P21" i="20"/>
  <c r="Q19" i="20"/>
  <c r="R19" i="20" s="1"/>
  <c r="S19" i="20"/>
  <c r="T19" i="20" s="1"/>
  <c r="P19" i="20"/>
  <c r="Q18" i="20"/>
  <c r="R18" i="20" s="1"/>
  <c r="S18" i="20"/>
  <c r="T18" i="20" s="1"/>
  <c r="P18" i="20"/>
  <c r="G5" i="35"/>
  <c r="G6" i="35"/>
  <c r="G7" i="35"/>
  <c r="G11" i="35"/>
  <c r="G12" i="35"/>
  <c r="G16" i="35"/>
  <c r="G18" i="35"/>
  <c r="G19" i="35"/>
  <c r="G20" i="35"/>
  <c r="G21" i="35"/>
  <c r="G24" i="35"/>
  <c r="G26" i="35"/>
  <c r="G27" i="35"/>
  <c r="G29" i="35"/>
  <c r="G32" i="35"/>
  <c r="G33" i="35"/>
  <c r="G34" i="35"/>
  <c r="G35" i="35"/>
  <c r="G37" i="35"/>
  <c r="G39" i="35"/>
  <c r="G40" i="35"/>
  <c r="G42" i="35"/>
  <c r="G43" i="35"/>
  <c r="G44" i="35"/>
  <c r="G45" i="35"/>
  <c r="G4" i="35"/>
  <c r="G3" i="35"/>
  <c r="G2" i="35"/>
  <c r="I39" i="20"/>
  <c r="I38" i="20"/>
  <c r="I37" i="20"/>
  <c r="I23" i="20"/>
  <c r="I22" i="20"/>
  <c r="I21" i="20"/>
  <c r="I15" i="20"/>
  <c r="I14" i="20"/>
  <c r="I13" i="20"/>
  <c r="I11" i="20"/>
  <c r="I10" i="20"/>
  <c r="I9" i="20"/>
  <c r="S48" i="20"/>
  <c r="P11" i="20"/>
  <c r="P12" i="20"/>
  <c r="S12" i="20"/>
  <c r="I12" i="20"/>
  <c r="B12" i="37"/>
  <c r="E5" i="37"/>
  <c r="E6" i="37"/>
  <c r="E7" i="37"/>
  <c r="E4" i="37"/>
  <c r="P3" i="20"/>
  <c r="Q3" i="20"/>
  <c r="R3" i="20" s="1"/>
  <c r="S3" i="20"/>
  <c r="P4" i="20"/>
  <c r="Q4" i="20"/>
  <c r="R4" i="20" s="1"/>
  <c r="S4" i="20"/>
  <c r="T4" i="20" s="1"/>
  <c r="P5" i="20"/>
  <c r="Q5" i="20"/>
  <c r="R5" i="20" s="1"/>
  <c r="S5" i="20"/>
  <c r="P6" i="20"/>
  <c r="Q6" i="20"/>
  <c r="T6" i="20" s="1"/>
  <c r="R6" i="20"/>
  <c r="S6" i="20"/>
  <c r="P7" i="20"/>
  <c r="Q7" i="20"/>
  <c r="S7" i="20"/>
  <c r="P8" i="20"/>
  <c r="Q8" i="20"/>
  <c r="S8" i="20"/>
  <c r="T8" i="20" s="1"/>
  <c r="P9" i="20"/>
  <c r="Q9" i="20"/>
  <c r="S9" i="20"/>
  <c r="P10" i="20"/>
  <c r="Q10" i="20"/>
  <c r="S10" i="20"/>
  <c r="Q11" i="20"/>
  <c r="R11" i="20" s="1"/>
  <c r="S11" i="20"/>
  <c r="Q12" i="20"/>
  <c r="P13" i="20"/>
  <c r="Q13" i="20"/>
  <c r="R13" i="20"/>
  <c r="S13" i="20"/>
  <c r="T13" i="20"/>
  <c r="P14" i="20"/>
  <c r="Q14" i="20"/>
  <c r="S14" i="20"/>
  <c r="P15" i="20"/>
  <c r="Q15" i="20"/>
  <c r="S15" i="20"/>
  <c r="T15" i="20" s="1"/>
  <c r="P16" i="20"/>
  <c r="Q16" i="20"/>
  <c r="R16" i="20" s="1"/>
  <c r="S16" i="20"/>
  <c r="P17" i="20"/>
  <c r="Q17" i="20"/>
  <c r="R17" i="20" s="1"/>
  <c r="S17" i="20"/>
  <c r="Q21" i="20"/>
  <c r="S21" i="20"/>
  <c r="P22" i="20"/>
  <c r="Q22" i="20"/>
  <c r="R22" i="20"/>
  <c r="S22" i="20"/>
  <c r="P23" i="20"/>
  <c r="Q23" i="20"/>
  <c r="U23" i="20" s="1"/>
  <c r="S23" i="20"/>
  <c r="T23" i="20"/>
  <c r="P24" i="20"/>
  <c r="Q24" i="20"/>
  <c r="R24" i="20"/>
  <c r="S24" i="20"/>
  <c r="T24" i="20" s="1"/>
  <c r="P25" i="20"/>
  <c r="Q25" i="20"/>
  <c r="S25" i="20"/>
  <c r="P26" i="20"/>
  <c r="Q26" i="20"/>
  <c r="S26" i="20"/>
  <c r="T26" i="20" s="1"/>
  <c r="P27" i="20"/>
  <c r="Q27" i="20"/>
  <c r="T27" i="20" s="1"/>
  <c r="R27" i="20"/>
  <c r="S27" i="20"/>
  <c r="P28" i="20"/>
  <c r="Q28" i="20"/>
  <c r="S28" i="20"/>
  <c r="T28" i="20" s="1"/>
  <c r="P29" i="20"/>
  <c r="Q29" i="20"/>
  <c r="S29" i="20"/>
  <c r="P30" i="20"/>
  <c r="Q30" i="20"/>
  <c r="S30" i="20"/>
  <c r="T30" i="20" s="1"/>
  <c r="P31" i="20"/>
  <c r="Q31" i="20"/>
  <c r="U31" i="20" s="1"/>
  <c r="V31" i="20" s="1"/>
  <c r="S31" i="20"/>
  <c r="T31" i="20"/>
  <c r="P32" i="20"/>
  <c r="Q32" i="20"/>
  <c r="S32" i="20"/>
  <c r="T32" i="20"/>
  <c r="P33" i="20"/>
  <c r="Q33" i="20"/>
  <c r="S33" i="20"/>
  <c r="P34" i="20"/>
  <c r="Q34" i="20"/>
  <c r="S34" i="20"/>
  <c r="T34" i="20" s="1"/>
  <c r="P35" i="20"/>
  <c r="Q35" i="20"/>
  <c r="U35" i="20" s="1"/>
  <c r="V35" i="20" s="1"/>
  <c r="R35" i="20"/>
  <c r="S35" i="20"/>
  <c r="T35" i="20"/>
  <c r="P36" i="20"/>
  <c r="Q36" i="20"/>
  <c r="S36" i="20"/>
  <c r="T36" i="20"/>
  <c r="P37" i="20"/>
  <c r="Q37" i="20"/>
  <c r="S37" i="20"/>
  <c r="P38" i="20"/>
  <c r="Q38" i="20"/>
  <c r="S38" i="20"/>
  <c r="U38" i="20" s="1"/>
  <c r="T38" i="20"/>
  <c r="P39" i="20"/>
  <c r="Q39" i="20"/>
  <c r="R39" i="20" s="1"/>
  <c r="S39" i="20"/>
  <c r="U39" i="20"/>
  <c r="P40" i="20"/>
  <c r="Q40" i="20"/>
  <c r="S40" i="20"/>
  <c r="U40" i="20"/>
  <c r="P41" i="20"/>
  <c r="Q41" i="20"/>
  <c r="S41" i="20"/>
  <c r="P42" i="20"/>
  <c r="Q42" i="20"/>
  <c r="S42" i="20"/>
  <c r="T42" i="20"/>
  <c r="P43" i="20"/>
  <c r="Q43" i="20"/>
  <c r="R43" i="20" s="1"/>
  <c r="S43" i="20"/>
  <c r="U43" i="20"/>
  <c r="P44" i="20"/>
  <c r="Q44" i="20"/>
  <c r="S44" i="20"/>
  <c r="U44" i="20"/>
  <c r="P45" i="20"/>
  <c r="Q45" i="20"/>
  <c r="R45" i="20"/>
  <c r="S45" i="20"/>
  <c r="P46" i="20"/>
  <c r="Q46" i="20"/>
  <c r="R46" i="20" s="1"/>
  <c r="S46" i="20"/>
  <c r="T46" i="20"/>
  <c r="P47" i="20"/>
  <c r="Q47" i="20"/>
  <c r="R47" i="20" s="1"/>
  <c r="S47" i="20"/>
  <c r="P48" i="20"/>
  <c r="Q48" i="20"/>
  <c r="U48" i="20" s="1"/>
  <c r="S2" i="20"/>
  <c r="I43" i="20"/>
  <c r="I42" i="20"/>
  <c r="Q2" i="20"/>
  <c r="I41" i="20"/>
  <c r="R41" i="20" s="1"/>
  <c r="I40" i="20"/>
  <c r="I26" i="20"/>
  <c r="R26" i="20" s="1"/>
  <c r="I27" i="20"/>
  <c r="I28" i="20"/>
  <c r="I29" i="20"/>
  <c r="I30" i="20"/>
  <c r="R30" i="20" s="1"/>
  <c r="I31" i="20"/>
  <c r="R31" i="20" s="1"/>
  <c r="I32" i="20"/>
  <c r="R32" i="20" s="1"/>
  <c r="I33" i="20"/>
  <c r="I34" i="20"/>
  <c r="R34" i="20" s="1"/>
  <c r="I35" i="20"/>
  <c r="I36" i="20"/>
  <c r="R36" i="20" s="1"/>
  <c r="I8" i="20"/>
  <c r="U20" i="20" l="1"/>
  <c r="T20" i="20"/>
  <c r="W20" i="20" s="1"/>
  <c r="R23" i="20"/>
  <c r="R15" i="20"/>
  <c r="U27" i="20"/>
  <c r="V27" i="20" s="1"/>
  <c r="T17" i="20"/>
  <c r="R9" i="20"/>
  <c r="U6" i="20"/>
  <c r="W6" i="20" s="1"/>
  <c r="T5" i="20"/>
  <c r="R28" i="20"/>
  <c r="U22" i="20"/>
  <c r="T11" i="20"/>
  <c r="U19" i="20"/>
  <c r="T29" i="20"/>
  <c r="U41" i="20"/>
  <c r="T21" i="20"/>
  <c r="U16" i="20"/>
  <c r="V16" i="20" s="1"/>
  <c r="U15" i="20"/>
  <c r="X15" i="20" s="1"/>
  <c r="U13" i="20"/>
  <c r="X13" i="20" s="1"/>
  <c r="T10" i="20"/>
  <c r="T37" i="20"/>
  <c r="T25" i="20"/>
  <c r="R8" i="20"/>
  <c r="T16" i="20"/>
  <c r="U45" i="20"/>
  <c r="U8" i="20"/>
  <c r="V8" i="20" s="1"/>
  <c r="U36" i="20"/>
  <c r="X36" i="20" s="1"/>
  <c r="U32" i="20"/>
  <c r="X32" i="20" s="1"/>
  <c r="U28" i="20"/>
  <c r="X28" i="20" s="1"/>
  <c r="U17" i="20"/>
  <c r="W17" i="20" s="1"/>
  <c r="U12" i="20"/>
  <c r="U9" i="20"/>
  <c r="X9" i="20" s="1"/>
  <c r="T7" i="20"/>
  <c r="V7" i="20" s="1"/>
  <c r="U5" i="20"/>
  <c r="T33" i="20"/>
  <c r="T44" i="20"/>
  <c r="W44" i="20" s="1"/>
  <c r="R42" i="20"/>
  <c r="T40" i="20"/>
  <c r="V40" i="20" s="1"/>
  <c r="U24" i="20"/>
  <c r="X24" i="20" s="1"/>
  <c r="T22" i="20"/>
  <c r="X22" i="20" s="1"/>
  <c r="T14" i="20"/>
  <c r="U11" i="20"/>
  <c r="X11" i="20" s="1"/>
  <c r="T9" i="20"/>
  <c r="U18" i="20"/>
  <c r="W18" i="20" s="1"/>
  <c r="U47" i="20"/>
  <c r="X38" i="20"/>
  <c r="V38" i="20"/>
  <c r="W38" i="20"/>
  <c r="W32" i="20"/>
  <c r="T48" i="20"/>
  <c r="V48" i="20" s="1"/>
  <c r="R48" i="20"/>
  <c r="T45" i="20"/>
  <c r="X45" i="20" s="1"/>
  <c r="R44" i="20"/>
  <c r="T41" i="20"/>
  <c r="R40" i="20"/>
  <c r="U34" i="20"/>
  <c r="U30" i="20"/>
  <c r="U26" i="20"/>
  <c r="R14" i="20"/>
  <c r="T12" i="20"/>
  <c r="V12" i="20" s="1"/>
  <c r="U46" i="20"/>
  <c r="X46" i="20" s="1"/>
  <c r="U42" i="20"/>
  <c r="R37" i="20"/>
  <c r="R33" i="20"/>
  <c r="R29" i="20"/>
  <c r="R25" i="20"/>
  <c r="R21" i="20"/>
  <c r="R7" i="20"/>
  <c r="X35" i="20"/>
  <c r="X27" i="20"/>
  <c r="X31" i="20"/>
  <c r="Y31" i="20" s="1"/>
  <c r="Z31" i="20" s="1"/>
  <c r="T47" i="20"/>
  <c r="T43" i="20"/>
  <c r="V43" i="20" s="1"/>
  <c r="T39" i="20"/>
  <c r="V39" i="20" s="1"/>
  <c r="W35" i="20"/>
  <c r="W31" i="20"/>
  <c r="W27" i="20"/>
  <c r="Y27" i="20" s="1"/>
  <c r="Z27" i="20" s="1"/>
  <c r="U14" i="20"/>
  <c r="U37" i="20"/>
  <c r="U33" i="20"/>
  <c r="U29" i="20"/>
  <c r="U25" i="20"/>
  <c r="U21" i="20"/>
  <c r="U10" i="20"/>
  <c r="U7" i="20"/>
  <c r="X44" i="20"/>
  <c r="W40" i="20"/>
  <c r="X40" i="20"/>
  <c r="V17" i="20"/>
  <c r="U4" i="20"/>
  <c r="U3" i="20"/>
  <c r="T3" i="20"/>
  <c r="V6" i="20"/>
  <c r="R38" i="20"/>
  <c r="R12" i="20"/>
  <c r="R10" i="20"/>
  <c r="V23" i="20"/>
  <c r="W23" i="20"/>
  <c r="X23" i="20"/>
  <c r="V13" i="20"/>
  <c r="R2" i="20"/>
  <c r="V47" i="20" l="1"/>
  <c r="W47" i="20"/>
  <c r="X20" i="20"/>
  <c r="V20" i="20"/>
  <c r="Y20" i="20" s="1"/>
  <c r="Z20" i="20" s="1"/>
  <c r="V5" i="20"/>
  <c r="V45" i="20"/>
  <c r="W39" i="20"/>
  <c r="W16" i="20"/>
  <c r="W15" i="20"/>
  <c r="X39" i="20"/>
  <c r="X5" i="20"/>
  <c r="W7" i="20"/>
  <c r="Y7" i="20" s="1"/>
  <c r="Z7" i="20" s="1"/>
  <c r="W22" i="20"/>
  <c r="X7" i="20"/>
  <c r="X16" i="20"/>
  <c r="V22" i="20"/>
  <c r="W24" i="20"/>
  <c r="X6" i="20"/>
  <c r="X17" i="20"/>
  <c r="V24" i="20"/>
  <c r="Y24" i="20" s="1"/>
  <c r="Z24" i="20" s="1"/>
  <c r="V44" i="20"/>
  <c r="W9" i="20"/>
  <c r="V19" i="20"/>
  <c r="W19" i="20"/>
  <c r="X19" i="20"/>
  <c r="V32" i="20"/>
  <c r="Y32" i="20" s="1"/>
  <c r="Z32" i="20" s="1"/>
  <c r="V15" i="20"/>
  <c r="W36" i="20"/>
  <c r="W5" i="20"/>
  <c r="X8" i="20"/>
  <c r="W45" i="20"/>
  <c r="Y45" i="20" s="1"/>
  <c r="Z45" i="20" s="1"/>
  <c r="V11" i="20"/>
  <c r="Y11" i="20" s="1"/>
  <c r="Z11" i="20" s="1"/>
  <c r="W8" i="20"/>
  <c r="Y8" i="20" s="1"/>
  <c r="Z8" i="20" s="1"/>
  <c r="V28" i="20"/>
  <c r="V18" i="20"/>
  <c r="W13" i="20"/>
  <c r="Y13" i="20" s="1"/>
  <c r="Z13" i="20" s="1"/>
  <c r="Y35" i="20"/>
  <c r="Z35" i="20" s="1"/>
  <c r="V36" i="20"/>
  <c r="X18" i="20"/>
  <c r="Y18" i="20" s="1"/>
  <c r="Z18" i="20" s="1"/>
  <c r="W28" i="20"/>
  <c r="V9" i="20"/>
  <c r="Y9" i="20" s="1"/>
  <c r="Z9" i="20" s="1"/>
  <c r="W11" i="20"/>
  <c r="W41" i="20"/>
  <c r="X47" i="20"/>
  <c r="Y47" i="20" s="1"/>
  <c r="Z47" i="20" s="1"/>
  <c r="X48" i="20"/>
  <c r="W48" i="20"/>
  <c r="V25" i="20"/>
  <c r="W25" i="20"/>
  <c r="X25" i="20"/>
  <c r="V37" i="20"/>
  <c r="W37" i="20"/>
  <c r="X37" i="20"/>
  <c r="X41" i="20"/>
  <c r="Y22" i="20"/>
  <c r="Z22" i="20" s="1"/>
  <c r="X30" i="20"/>
  <c r="V30" i="20"/>
  <c r="W30" i="20"/>
  <c r="X34" i="20"/>
  <c r="V34" i="20"/>
  <c r="W34" i="20"/>
  <c r="Y44" i="20"/>
  <c r="Z44" i="20" s="1"/>
  <c r="X43" i="20"/>
  <c r="V41" i="20"/>
  <c r="Y15" i="20"/>
  <c r="Z15" i="20" s="1"/>
  <c r="Y38" i="20"/>
  <c r="Z38" i="20" s="1"/>
  <c r="V14" i="20"/>
  <c r="W14" i="20"/>
  <c r="X14" i="20"/>
  <c r="W46" i="20"/>
  <c r="V46" i="20"/>
  <c r="W43" i="20"/>
  <c r="V29" i="20"/>
  <c r="W29" i="20"/>
  <c r="X29" i="20"/>
  <c r="V42" i="20"/>
  <c r="W42" i="20"/>
  <c r="X42" i="20"/>
  <c r="V33" i="20"/>
  <c r="W33" i="20"/>
  <c r="X33" i="20"/>
  <c r="V10" i="20"/>
  <c r="W10" i="20"/>
  <c r="X10" i="20"/>
  <c r="X21" i="20"/>
  <c r="V21" i="20"/>
  <c r="W21" i="20"/>
  <c r="X26" i="20"/>
  <c r="V26" i="20"/>
  <c r="W26" i="20"/>
  <c r="Y40" i="20"/>
  <c r="Z40" i="20" s="1"/>
  <c r="Y17" i="20"/>
  <c r="Z17" i="20" s="1"/>
  <c r="V4" i="20"/>
  <c r="W4" i="20"/>
  <c r="X4" i="20"/>
  <c r="V3" i="20"/>
  <c r="W3" i="20"/>
  <c r="X3" i="20"/>
  <c r="R50" i="20"/>
  <c r="R54" i="20" s="1"/>
  <c r="Y5" i="20"/>
  <c r="Z5" i="20" s="1"/>
  <c r="Y6" i="20"/>
  <c r="Z6" i="20" s="1"/>
  <c r="Y43" i="20"/>
  <c r="Z43" i="20" s="1"/>
  <c r="X12" i="20"/>
  <c r="W12" i="20"/>
  <c r="Y39" i="20"/>
  <c r="Z39" i="20" s="1"/>
  <c r="Y23" i="20"/>
  <c r="Z23" i="20" s="1"/>
  <c r="T2" i="20"/>
  <c r="P2" i="20"/>
  <c r="Y12" i="20" l="1"/>
  <c r="Z12" i="20" s="1"/>
  <c r="Y16" i="20"/>
  <c r="Z16" i="20" s="1"/>
  <c r="Y46" i="20"/>
  <c r="Y48" i="20"/>
  <c r="Z48" i="20" s="1"/>
  <c r="Y36" i="20"/>
  <c r="Z36" i="20" s="1"/>
  <c r="Y42" i="20"/>
  <c r="Z42" i="20" s="1"/>
  <c r="Y19" i="20"/>
  <c r="Z19" i="20" s="1"/>
  <c r="Y28" i="20"/>
  <c r="Z28" i="20" s="1"/>
  <c r="Y37" i="20"/>
  <c r="Z37" i="20" s="1"/>
  <c r="Y26" i="20"/>
  <c r="Z26" i="20" s="1"/>
  <c r="Y21" i="20"/>
  <c r="Z21" i="20" s="1"/>
  <c r="Y10" i="20"/>
  <c r="Z10" i="20" s="1"/>
  <c r="Y34" i="20"/>
  <c r="Z34" i="20" s="1"/>
  <c r="Y29" i="20"/>
  <c r="Z29" i="20" s="1"/>
  <c r="Y33" i="20"/>
  <c r="Z33" i="20" s="1"/>
  <c r="Y30" i="20"/>
  <c r="Z30" i="20" s="1"/>
  <c r="Y4" i="20"/>
  <c r="Z4" i="20" s="1"/>
  <c r="Y14" i="20"/>
  <c r="Z14" i="20" s="1"/>
  <c r="Y41" i="20"/>
  <c r="Z41" i="20" s="1"/>
  <c r="Y25" i="20"/>
  <c r="Z25" i="20" s="1"/>
  <c r="Y3" i="20"/>
  <c r="Z3" i="20" s="1"/>
  <c r="Z46" i="20"/>
  <c r="U2" i="20"/>
  <c r="V2" i="20" s="1"/>
  <c r="X2" i="20" l="1"/>
  <c r="W2" i="20"/>
  <c r="Y2" i="20" s="1"/>
  <c r="Z2" i="20" l="1"/>
  <c r="Z50" i="20" s="1"/>
  <c r="W53" i="20" s="1"/>
</calcChain>
</file>

<file path=xl/sharedStrings.xml><?xml version="1.0" encoding="utf-8"?>
<sst xmlns="http://schemas.openxmlformats.org/spreadsheetml/2006/main" count="622" uniqueCount="266">
  <si>
    <t>Etiquetas de fila</t>
  </si>
  <si>
    <t>Suma de Precio final total</t>
  </si>
  <si>
    <t>Suma de Precio final total2</t>
  </si>
  <si>
    <t>Porcentaje FDLCH</t>
  </si>
  <si>
    <t>Diferencia</t>
  </si>
  <si>
    <t>Administrativos y logística</t>
  </si>
  <si>
    <t>comunicación</t>
  </si>
  <si>
    <t>Inversión</t>
  </si>
  <si>
    <t>Recurso Humano</t>
  </si>
  <si>
    <t>Total general</t>
  </si>
  <si>
    <t>Disponible</t>
  </si>
  <si>
    <t>N°</t>
  </si>
  <si>
    <t>RUBRO</t>
  </si>
  <si>
    <t>DESCRIPCIÓN TÉCNICA</t>
  </si>
  <si>
    <t>UNIDAD</t>
  </si>
  <si>
    <t>A</t>
  </si>
  <si>
    <t>B</t>
  </si>
  <si>
    <t>C</t>
  </si>
  <si>
    <t>D</t>
  </si>
  <si>
    <t>CANTIDA TOTAL</t>
  </si>
  <si>
    <t>provedor 1</t>
  </si>
  <si>
    <t>P1 Precio Unitario - Iva Incluido</t>
  </si>
  <si>
    <t>provedor 2</t>
  </si>
  <si>
    <t>P2 - VALOR UNITARIO
INCLUIDO IVA</t>
  </si>
  <si>
    <t>provedor 3</t>
  </si>
  <si>
    <t>P3 - VALOR UNITARIO
INCLUIDO IVA</t>
  </si>
  <si>
    <t>N Cotizaciones</t>
  </si>
  <si>
    <t xml:space="preserve">Promedio </t>
  </si>
  <si>
    <t>Precio Total</t>
  </si>
  <si>
    <t>Desviación estandar</t>
  </si>
  <si>
    <t xml:space="preserve">Limite alto </t>
  </si>
  <si>
    <t>Limite bajo</t>
  </si>
  <si>
    <t>P1</t>
  </si>
  <si>
    <t>P2</t>
  </si>
  <si>
    <t>P3</t>
  </si>
  <si>
    <t>Promedio Final</t>
  </si>
  <si>
    <t>Precio final total</t>
  </si>
  <si>
    <t>Obsservaciones</t>
  </si>
  <si>
    <r>
      <rPr>
        <b/>
        <sz val="9"/>
        <color rgb="FF000000"/>
        <rFont val="Garamond"/>
        <family val="1"/>
      </rPr>
      <t xml:space="preserve">COORDINADOR:
</t>
    </r>
    <r>
      <rPr>
        <sz val="9"/>
        <color rgb="FF000000"/>
        <rFont val="Garamond"/>
        <family val="1"/>
      </rPr>
      <t xml:space="preserve">PERFIL: Ingeniería Ambiental, y/o Ingeniería Ambiental y Sanitario, y/o Agroecología, y/o Administración ambiental, y/o administración de empresas agropecuarias, y/o administración de empresas agrícolas, y/o Ingeniería Agronómica, y otras afines con las ciencias agrícolas. </t>
    </r>
  </si>
  <si>
    <t>MES</t>
  </si>
  <si>
    <t>Resolucion 1412 del 2021</t>
  </si>
  <si>
    <t>El precio final para el proceso de define de acuerdo con la Resolución 1412 del 2021-Secretaría Distrital de Gobierno</t>
  </si>
  <si>
    <r>
      <rPr>
        <b/>
        <sz val="9"/>
        <color rgb="FF000000"/>
        <rFont val="Garamond"/>
        <family val="1"/>
      </rPr>
      <t xml:space="preserve">PROFESIONAL DE APOYO AGROECOLOGÍA: </t>
    </r>
    <r>
      <rPr>
        <sz val="9"/>
        <color rgb="FF000000"/>
        <rFont val="Garamond"/>
        <family val="1"/>
      </rPr>
      <t xml:space="preserve">Ingeniería Ambiental, y/o Ingeniería Ambiental y Sanitario, y/o Ingeniería Forestal, y/o ingeniería agroforestal y/o Ecología, y/o Agroecología, y/o Administración ambiental, y/o administración de empresas agropecuarias, y/o administración de empresas agrícolas, y/o Ingeniería Agronómica, y otras afines con las ciencias agrícolas.  </t>
    </r>
  </si>
  <si>
    <t>Resolucion 1412 del 2022</t>
  </si>
  <si>
    <r>
      <rPr>
        <b/>
        <sz val="9"/>
        <color rgb="FF000000"/>
        <rFont val="Garamond"/>
        <family val="1"/>
      </rPr>
      <t xml:space="preserve">PROFESIONAL DE APOYO MERCADEO: </t>
    </r>
    <r>
      <rPr>
        <sz val="9"/>
        <color rgb="FF000000"/>
        <rFont val="Garamond"/>
        <family val="1"/>
      </rPr>
      <t xml:space="preserve">Profesional en Ingeniería, y/o economía, y/o administración, y/o mercadeo, y/o administración de empresas y/o administracion de empresas agropecuarias.  </t>
    </r>
    <r>
      <rPr>
        <b/>
        <sz val="9"/>
        <color rgb="FF000000"/>
        <rFont val="Garamond"/>
        <family val="1"/>
      </rPr>
      <t>(MONTO NO OFERTABLE)</t>
    </r>
  </si>
  <si>
    <t>Resolucion 1412 del 2023</t>
  </si>
  <si>
    <r>
      <rPr>
        <b/>
        <sz val="9"/>
        <color rgb="FF000000"/>
        <rFont val="Garamond"/>
        <family val="1"/>
      </rPr>
      <t xml:space="preserve"> APOYO TÉCNICO: Dos apoyo tecnicos
</t>
    </r>
    <r>
      <rPr>
        <sz val="9"/>
        <color rgb="FF000000"/>
        <rFont val="Garamond"/>
        <family val="1"/>
      </rPr>
      <t>Tecnólogo o estudiante universitario de últimos semestres en áreas del conocimiento de ingeniería, economía, administración, mercadeo. 
Tecnólogo o estudiante universitario de últimos semestres en áreas del conocimiento de ciencias agropecuarias y/o ambientales, ingeniería y a fines,</t>
    </r>
    <r>
      <rPr>
        <b/>
        <sz val="9"/>
        <color rgb="FF000000"/>
        <rFont val="Garamond"/>
        <family val="1"/>
      </rPr>
      <t xml:space="preserve"> (MONTO NO OFERTABLE)</t>
    </r>
  </si>
  <si>
    <r>
      <rPr>
        <b/>
        <sz val="9"/>
        <color rgb="FF000000"/>
        <rFont val="Garamond"/>
        <family val="1"/>
      </rPr>
      <t xml:space="preserve">GESTOR COMUNITARIO: 2 gestores comunitarios
</t>
    </r>
    <r>
      <rPr>
        <sz val="9"/>
        <color rgb="FF000000"/>
        <rFont val="Garamond"/>
        <family val="1"/>
      </rPr>
      <t xml:space="preserve">Personas con mínimo título de bachiller, gestores comunitarios de la Localidad de Chapinero.
</t>
    </r>
  </si>
  <si>
    <t>Monto no ofertable sujeto a las necesidades durante la ejecución y al alcance del recurso previo estudio de mercado, y/o previa aprobación del comité técnico</t>
  </si>
  <si>
    <r>
      <rPr>
        <b/>
        <sz val="9"/>
        <color rgb="FF000000"/>
        <rFont val="Garamond"/>
        <family val="1"/>
      </rPr>
      <t xml:space="preserve">DISEÑADOR GRAFICO:
</t>
    </r>
    <r>
      <rPr>
        <sz val="9"/>
        <color rgb="FF000000"/>
        <rFont val="Garamond"/>
        <family val="1"/>
      </rPr>
      <t xml:space="preserve">Con experiencia o </t>
    </r>
    <r>
      <rPr>
        <b/>
        <sz val="9"/>
        <color rgb="FF000000"/>
        <rFont val="Garamond"/>
        <family val="1"/>
      </rPr>
      <t xml:space="preserve">especialización  en diseño de pagina Web </t>
    </r>
    <r>
      <rPr>
        <sz val="9"/>
        <color rgb="FF000000"/>
        <rFont val="Garamond"/>
        <family val="1"/>
      </rPr>
      <t xml:space="preserve">con 2 años de experiencia general en diseño. Debera realizar piezas gráficas para los proyectos asignados, apoyar el diseño de creación de contenido gráfico y audiovisual para redes sociales, realizar el diseño de las páginas web, programación y edición de páginas web entre otras actividades delegadas. </t>
    </r>
    <r>
      <rPr>
        <b/>
        <sz val="9"/>
        <color rgb="FF000000"/>
        <rFont val="Garamond"/>
        <family val="1"/>
      </rPr>
      <t xml:space="preserve"> Medio tiempo por 4 meses</t>
    </r>
  </si>
  <si>
    <t>El precio final para el proceso de define de acuerdo con la Resolución 1412 del 2021-Secretaría Distrital de Gobierno. Se debe tener en cuenta que el pago correponde al salario de medio iempo por mes.</t>
  </si>
  <si>
    <t>Alquiler de espacio convencional o no convencional en la localidad para 100 personas por mínimo 4 horas, con sillas el cual debe contar con acceso adecuado para personas en condición de discapacidad, sonido, luces, baños, video beam, conexión a internet, computador portátil y contar con protocolos aprobados de bioseguridad. (las condiciones deben permitir la participación en modalidad semipresencial)</t>
  </si>
  <si>
    <t>KONRAD LORENZ FUNDACION UNIVERSITARIA</t>
  </si>
  <si>
    <t>UNIVERSIDAD PILOTO DE COLOMBIA</t>
  </si>
  <si>
    <t>GALERIA AURORA ESPACIOS CONSCIENTES</t>
  </si>
  <si>
    <t xml:space="preserve">Precio final obtenido del presente estudio de mercado. Metodo: promedio y desviación estandar de la cotizaciones obtenidas, con el objetivo de definir un rango superior e inferior que involucre en el promedio final ajustado las cotizaciones que se encuentran dentro del rango y descarte las que no por su distancia al promedio evidando sobrecosto o precio inferiores que desestimulen la participación de oferentes. </t>
  </si>
  <si>
    <t xml:space="preserve">Grupo artistico musical compuesto por minimo 3 artistas, muisca (Rock, Hip Hop, Trio entre otros géneros) Reconocimiento por evento </t>
  </si>
  <si>
    <t>EVOFORMAS</t>
  </si>
  <si>
    <t>ESPACIOS DE VIDA</t>
  </si>
  <si>
    <t>CEDEINCO</t>
  </si>
  <si>
    <t xml:space="preserve">Transporte para 40 pasajeros bus en trayecto de ida y regreso y con cobertura am y pm dentro de la Localidad de Chapinero o a destinos urbanos y rurales según requerimiento, y en cumplimiento de las medidas de distanciamiento físico vigentes en el momento de la ejecución. los servicios deberán ser prestados en vehículos de modelos 2015 en adelante y éstos deben contar con todos los documentos legales al día, como son SOAT, Revisiones técnico-mecánicas, extractos de contrato, pólizas RC y RCE, documentos que serán revisados entes de iniciar la prestación de cualquier servicio. </t>
  </si>
  <si>
    <t>ELBER ANTONIO VALENCIA T.</t>
  </si>
  <si>
    <t>JIMMY FONSECA ALBA</t>
  </si>
  <si>
    <t>COLOMBIA TRANSPORTE Y TURISMO</t>
  </si>
  <si>
    <t>Refrigerios Especiales: Sanduche de pollo o roasbeaf en pan bagueth de 15 cm , sin lechuga, con vegetales a eleccion o Wrap de Pollo o carne sin lechuga+ vegetales a elección + Bebida (jugo en botella de vidrio) + Fruta (mandarina o manzana verde o pera verde) + Chocolatina de 6 grs con empaque en bolsa de papel y servilletas, (Incluido transporte en perímetro Urbano ). * (EL VALOR UNITARIO CORRESPONDE AL VALOR POR PERSONA). * No está permitido el uso de plástico para empaques, los desechables deben ser aptos por acciones amigables con el medio ambiente.</t>
  </si>
  <si>
    <t>Logisticos Tequendama</t>
  </si>
  <si>
    <t>Corservicol</t>
  </si>
  <si>
    <t>Fundacion Ways Of Hope</t>
  </si>
  <si>
    <t>Servicio de estación de café para 100 personas con galletas, agua (botellón), aromatica, tinto, menaje pesado (mesas y mantelería para estación de servicio), menaje para atender al público (vasos de vidrio para el agua), mezcladores, azucar, splenda e instacream, debe incluir personal de servicio (Minimo 2 meseros) y transporte en perímetro urbano (ida y regreso). La estación de café debe estar muy bien presentada y el azucar, aromáticas, splenda e instacream deben estar en recipientes que permitan que la estación se vea organizada. No está permitido el uso de plástico para empaques, los desechables deben ser aptos por acciones amigables con el medio ambiente.</t>
  </si>
  <si>
    <t xml:space="preserve"> DU BRANDS </t>
  </si>
  <si>
    <t xml:space="preserve"> PUBLICCA </t>
  </si>
  <si>
    <t>Alquiler de espacio convencional o no convencional en la localidad para 40 personas por mínimo 3 horas, con sillas el cual debe contar con acceso adecuado para personas en condición de discapacidad, sonido, luces, baños, video beam, conexión a internet, computador portátil y contar con protocolos aprobados de bioseguridad. (las condiciones deben permitir la participación en modalidad semipresencial)</t>
  </si>
  <si>
    <t>HOTEL VILAR AMERICA</t>
  </si>
  <si>
    <t>COLEGIO NUEVO GIMNASIO</t>
  </si>
  <si>
    <t>Alquiler, transporte e instalación de carpa 4X4 a 4 Aguas con laterales</t>
  </si>
  <si>
    <t>Transporte para el equipo técnico durante la Fase 2. Escuelas de Campo y extensionismo: 18 días de alquiler de camioneta 4X4 mayor al 2013 con SOAT y demás documentación pertinente al día., para recorridos en la zona urbana, periurbana y rural dentro de la Localidad de Chapinero. Con el fin de cumplir con las 3 visitas de extensión rural para cada una de las Unidades Productivas de la ruralidad y 3 visitas de extensionismo a cada una de las Huertas Urbanas y Periurbanas, que hayan sido seleccionadas como beneficiarias del proyecto.</t>
  </si>
  <si>
    <t>DIAS</t>
  </si>
  <si>
    <t>VIAJES COLOMBIA VIVA</t>
  </si>
  <si>
    <r>
      <rPr>
        <sz val="9"/>
        <color rgb="FF000000"/>
        <rFont val="Garamond"/>
        <family val="1"/>
      </rPr>
      <t xml:space="preserve">Paquetes tecnológicos huertas urbanas
</t>
    </r>
    <r>
      <rPr>
        <b/>
        <sz val="9"/>
        <color rgb="FF000000"/>
        <rFont val="Garamond"/>
        <family val="1"/>
      </rPr>
      <t>(MONTO NO OFERTABLE)</t>
    </r>
  </si>
  <si>
    <t>BOLSA DE MONTO AGOTABLE</t>
  </si>
  <si>
    <t>DEFINIDO POR
EL FDLCH</t>
  </si>
  <si>
    <r>
      <t xml:space="preserve">Paquetes tecnológicos Unidades productivas
</t>
    </r>
    <r>
      <rPr>
        <b/>
        <sz val="9"/>
        <color rgb="FF000000"/>
        <rFont val="Garamond"/>
        <family val="1"/>
      </rPr>
      <t>(MONTO NO OFERTABLE)</t>
    </r>
  </si>
  <si>
    <t xml:space="preserve">Kit Lombricultura:
canastillas lineales de fondo perforado reforzada 25cm para cada huerta. 
</t>
  </si>
  <si>
    <t>ECORECICLAJE UNIVERSAL</t>
  </si>
  <si>
    <t>SOLUENVASES</t>
  </si>
  <si>
    <t>EL REY MUEBLES PLASTICOS</t>
  </si>
  <si>
    <t>Kit Lombricultura: kilo de semilla lombriz californiana para cada huerta.</t>
  </si>
  <si>
    <t>COLOMBIAN HAPPY</t>
  </si>
  <si>
    <t>CONFIABONOS</t>
  </si>
  <si>
    <t>SEMBRAMOS</t>
  </si>
  <si>
    <t xml:space="preserve">Custodios de semillas: rollo de plástico negro de 6 metros de ancho calibre 6 para invernadero. </t>
  </si>
  <si>
    <t>Belplasticos</t>
  </si>
  <si>
    <t>Calypso</t>
  </si>
  <si>
    <t>HOMECENTER</t>
  </si>
  <si>
    <t xml:space="preserve">                Custodios de semillas: bandejas de germinación de 72 cavidades</t>
  </si>
  <si>
    <t>FALABELLA</t>
  </si>
  <si>
    <t xml:space="preserve">Custodios de semillas: bandejas de germinación de 128 cavidades, </t>
  </si>
  <si>
    <t>AGROACTIVO</t>
  </si>
  <si>
    <t>TIERRAGRO</t>
  </si>
  <si>
    <t>IMPULSEMILLAS</t>
  </si>
  <si>
    <t xml:space="preserve">Custodios de semillas: bultos de 50 L de sustrato de crecimiento. </t>
  </si>
  <si>
    <t>GREENSHOP</t>
  </si>
  <si>
    <t xml:space="preserve">Custodios de semillas:  bultos de abimgra. </t>
  </si>
  <si>
    <t>AGRICULTURA</t>
  </si>
  <si>
    <t>LA CASA DEL GRANJERO</t>
  </si>
  <si>
    <t>AGROACTIVOS</t>
  </si>
  <si>
    <t xml:space="preserve">Custodios de semillas: kits de herramienta de jardinería.  </t>
  </si>
  <si>
    <t>VIVEROSA</t>
  </si>
  <si>
    <t>SAMIR</t>
  </si>
  <si>
    <t>UNIVERSAL DE TORNILLOS Y HERRAMIENTAS</t>
  </si>
  <si>
    <t xml:space="preserve">Custodios de semillas: guantes de jardinería. </t>
  </si>
  <si>
    <t>EASY</t>
  </si>
  <si>
    <t xml:space="preserve">Custodios de semillas: regaderas jardín 2.5 Litros. </t>
  </si>
  <si>
    <t>TUMATERA</t>
  </si>
  <si>
    <t xml:space="preserve">Custodios de semillas: cajas de Grapa 5/16 Grapadora Trabajo. </t>
  </si>
  <si>
    <t>FERREMASTER</t>
  </si>
  <si>
    <t xml:space="preserve">Custodios de semillas: cajas de puntilla para madera de 1 pulgada. </t>
  </si>
  <si>
    <t>FERRETERIA SAMIR</t>
  </si>
  <si>
    <t>FERRETRIA JAMUNDI</t>
  </si>
  <si>
    <t>COMADERAS</t>
  </si>
  <si>
    <t>Custodios de semillas: listones de madera 4*4 por 3 metros</t>
  </si>
  <si>
    <t>FORANDES</t>
  </si>
  <si>
    <t xml:space="preserve">Custodios de semillas: recipientes para guardar las semillas: Envase de vidrio 130 ml, terminado media rosca, tapa Twist off. </t>
  </si>
  <si>
    <t>SUQUIN SAS</t>
  </si>
  <si>
    <t>MANUARTE</t>
  </si>
  <si>
    <t>DISPROPAN</t>
  </si>
  <si>
    <t xml:space="preserve">Custodios de semillas:  estante para disponer recipientes: Estantes de plástico solido 15" de 4 niveles.  </t>
  </si>
  <si>
    <t>RIMAX</t>
  </si>
  <si>
    <t>GALAXIA</t>
  </si>
  <si>
    <t xml:space="preserve">
Custodios de semillas:  sobres de semillas criollas, 10 sobres entre 10 a 20 gramos de especies de semilla limpia criollas entre hortalizas, aromáticas, tubérculos, leguminosas y/o cereales.</t>
  </si>
  <si>
    <t>ASOCIACION AGROECOLOGICA NUEVAS RAICES</t>
  </si>
  <si>
    <t>EMELINA MORENO GOMEZ</t>
  </si>
  <si>
    <t>TIERRAAGRO</t>
  </si>
  <si>
    <t>Pendón: Diseño, diagramación  e impresión de banner de 70,00 cm x 100,0 cm con características para instalarar en los puntos intervenidos, tubos en la parte superior e inferior, lazo para sujetar, entre otras condiciones que permitan que se asegure, instalado por el operador en las actividades que sea requerido.</t>
  </si>
  <si>
    <t>Litografia Bogota.co</t>
  </si>
  <si>
    <t>Impresiones publicitarias.com</t>
  </si>
  <si>
    <t>Tarjetas de presentacion Bogota</t>
  </si>
  <si>
    <t>Transporte de carga para suministro de bienes y servicios dentro de la localidad de Chapinero, vehículo tipo camión o camioneta con capacidad de 1 tonelada de carga, modelos superios a 2015, certificado tecnico mecanico vigente, SOAT vigente y demás requisitos para el transito y transporte de materiales e insumos del proyecto.</t>
  </si>
  <si>
    <t>OMEGA CARGO</t>
  </si>
  <si>
    <t>ARKAMBIENTAL</t>
  </si>
  <si>
    <t>ARCA SOLUCIONES 
EMPRESARIALES</t>
  </si>
  <si>
    <t>Encuentro de negocios: Almuerzo o cena tipo empresarial: Proteina en entrada, plato fuerte (menu a seleccionar), ensalada (se deben presentar mínimo dos propuestas para elección), jugo y postre. Menaje (cristalería y vajilla en cerámica o porcelana, cubiertería), menaje pesado (mesas y mantelería para servicio), debe incluír Samo Var para mantener la comida caliente; (los que sean necesarios) y transporte en perímetro urbano ida y regreso.</t>
  </si>
  <si>
    <t xml:space="preserve"> TAKTIKOS </t>
  </si>
  <si>
    <t>Encuentro de negocios: Acrilico de 25 cm X 25 cm X 3.0 mm de grosor,en material recuperado biodegradable, con pirograbado o similar, que contenga información referente a los conceptos ambientales tratados en las diferentes actividades de socialización de conocimientos del proyecto</t>
  </si>
  <si>
    <t>GRUPO DUMOS</t>
  </si>
  <si>
    <t>SURTIACRILICOS</t>
  </si>
  <si>
    <t>BEDOYA PUBLICIDAD</t>
  </si>
  <si>
    <t xml:space="preserve">Mercado campesino: carpas 3mX3m </t>
  </si>
  <si>
    <t>Mercado campesino: sillas tipo Rimax</t>
  </si>
  <si>
    <t xml:space="preserve">Mercado campesino: mesas tipo Rimax </t>
  </si>
  <si>
    <t>IWOKE</t>
  </si>
  <si>
    <t>MERCADEO ESTRATEGICO</t>
  </si>
  <si>
    <t>GRUPO THUNDER</t>
  </si>
  <si>
    <t>Mercado campesino: Alquiler baños móviles y/o portatiles con insumos que suplan 12 horas de labor , debe incluir operario que se encargue de su manejo y aseo por 12 horas.</t>
  </si>
  <si>
    <t>Mercado campesino: Planta electrica insonora 75 kva parcial de corriente de 10 metros, trifásica tierra y un neutro por 10 horas continuas con operario incluído para operar en instalaciones del evento por el tiempo de servicio (10 horas).</t>
  </si>
  <si>
    <t xml:space="preserve">Mercado campesino: Catalogo o Portafolio de productos y servicios de los 12 unidades productivas del área rural y de las 40 huertas urbanas y periurbanas, un total de 52 beneficiarios aprobado por la oficina de prensa del FDLCH y con código de aprobación de la Secretaría Distrital de Gobierno. 500 catalogos Impresos sobre propalcote de 200gr, a 4x4 tintas, tamaño 21,5 x 28 cms, con plástico brillante por las dos caras, 70 páginas internas impresas sobre bond de 90gr a 4x4 tintas, refiladas, intercaladas y cosidas al caballete con 2 ganchos. </t>
  </si>
  <si>
    <t>Fundación San Jose</t>
  </si>
  <si>
    <t>Fundación Procrear</t>
  </si>
  <si>
    <t>Iwoke</t>
  </si>
  <si>
    <t>IPC julio a julio (11,78)</t>
  </si>
  <si>
    <r>
      <rPr>
        <sz val="9"/>
        <color rgb="FF000000"/>
        <rFont val="Garamond"/>
        <family val="1"/>
      </rPr>
      <t xml:space="preserve">Bolsa de monto agotable para medios masivos y/o medios comuniatrios de acuerdo al listado otorgado por oficina de comunicaciones del FDLCH. Se encontrara en </t>
    </r>
    <r>
      <rPr>
        <b/>
        <sz val="9"/>
        <color rgb="FF000000"/>
        <rFont val="Garamond"/>
        <family val="1"/>
      </rPr>
      <t>ANEXO MEDIOS COMUNITARIOS.
(MONTO NO OFERTABLE)</t>
    </r>
  </si>
  <si>
    <t>Bolsa de monto agotable para Insumos de papelería, fotocopias, impresiones, esferos, lápices y material que se requiera y se solicite en la ejecucion del contrato</t>
  </si>
  <si>
    <t>CANTIDAD</t>
  </si>
  <si>
    <t>Precio unitario Final IVA incluido</t>
  </si>
  <si>
    <t>Precio final total IVA incluido</t>
  </si>
  <si>
    <t>LINEAMIENTO TARIFAS COMUNICACIÓN COMUNITARIA</t>
  </si>
  <si>
    <t>lineamiento de 2011 ajustado al IPC Bogotá</t>
  </si>
  <si>
    <t>TIPO DE MEDIO Y PIEZA</t>
  </si>
  <si>
    <t>TARIFAS 2023</t>
  </si>
  <si>
    <t>MEDIOS SONOROS</t>
  </si>
  <si>
    <t> </t>
  </si>
  <si>
    <t>Anuncio de 15 segundos</t>
  </si>
  <si>
    <t xml:space="preserve"> $                       33.171</t>
  </si>
  <si>
    <t>Anuncio de 20 segundos</t>
  </si>
  <si>
    <t xml:space="preserve"> $                       41.464</t>
  </si>
  <si>
    <t>Anuncio de 30 segundos</t>
  </si>
  <si>
    <t xml:space="preserve"> $                       55.286</t>
  </si>
  <si>
    <t>Mini reportaje de 3 minutos</t>
  </si>
  <si>
    <t xml:space="preserve"> $                     165.857</t>
  </si>
  <si>
    <t>MEDIOS IMPRESOS</t>
  </si>
  <si>
    <t>Contraportada (portada) o dos páginas</t>
  </si>
  <si>
    <t xml:space="preserve"> $                  6.380.357</t>
  </si>
  <si>
    <t>Una página</t>
  </si>
  <si>
    <t xml:space="preserve"> $                  4.253.628</t>
  </si>
  <si>
    <t>Media página</t>
  </si>
  <si>
    <t xml:space="preserve"> $                  2.599.440</t>
  </si>
  <si>
    <t>Un cuarto de página</t>
  </si>
  <si>
    <t xml:space="preserve"> $                  1.767.208</t>
  </si>
  <si>
    <t>MEDIOS AUDIOVISUALES</t>
  </si>
  <si>
    <t>Emision comercial de 15 segundos</t>
  </si>
  <si>
    <t xml:space="preserve"> $                       51.830</t>
  </si>
  <si>
    <t>Emisión comercial de 20 segundos</t>
  </si>
  <si>
    <t xml:space="preserve"> $                       69.107</t>
  </si>
  <si>
    <t>Emisión comercial  de 30 segundos</t>
  </si>
  <si>
    <t xml:space="preserve"> $                     103.661</t>
  </si>
  <si>
    <t>Emisión spot de 20 segundos</t>
  </si>
  <si>
    <t xml:space="preserve"> $                       93.295</t>
  </si>
  <si>
    <t>Emisión spot de 30 segundos</t>
  </si>
  <si>
    <t xml:space="preserve"> $                     139.942</t>
  </si>
  <si>
    <t>Emisión de 1 minuto</t>
  </si>
  <si>
    <t xml:space="preserve"> $                     138.214</t>
  </si>
  <si>
    <t>Emisión de 10 minutos</t>
  </si>
  <si>
    <t xml:space="preserve"> $                     497.570</t>
  </si>
  <si>
    <t>Emisión de 30 minutos</t>
  </si>
  <si>
    <t xml:space="preserve"> $                     829.283</t>
  </si>
  <si>
    <t>Emisión de 1 hora</t>
  </si>
  <si>
    <t xml:space="preserve"> $                  1.105.711</t>
  </si>
  <si>
    <t>Producción de 30 minutos en vivo</t>
  </si>
  <si>
    <t xml:space="preserve"> $                  1.658.567</t>
  </si>
  <si>
    <t>MEDIOS TIC</t>
  </si>
  <si>
    <t>Tipo de Publicación</t>
  </si>
  <si>
    <t>Banner   lateral   150X50   PX aprox.</t>
  </si>
  <si>
    <t>Banner Caja de 300 X 250</t>
  </si>
  <si>
    <t>Banner 500x500 ó 600x335</t>
  </si>
  <si>
    <t xml:space="preserve"> $                  1.348.200</t>
  </si>
  <si>
    <t>Banner740x300 O 300X740</t>
  </si>
  <si>
    <t xml:space="preserve"> $                  2.134.650</t>
  </si>
  <si>
    <t>Skyscraper sobre cabezote</t>
  </si>
  <si>
    <t xml:space="preserve"> $                  2.764.278</t>
  </si>
  <si>
    <t>Skyscraper parte baja</t>
  </si>
  <si>
    <t>Artículo     publirreportaje     o asimilado   texto   home   page más imágenes</t>
  </si>
  <si>
    <t xml:space="preserve"> $                  5.617.500</t>
  </si>
  <si>
    <t>Artículo texto sección interna</t>
  </si>
  <si>
    <t xml:space="preserve"> $                     967.497</t>
  </si>
  <si>
    <t>Link de descarga hasta 2 MB</t>
  </si>
  <si>
    <t xml:space="preserve"> $                     276.428</t>
  </si>
  <si>
    <t>Video 30 min estático</t>
  </si>
  <si>
    <t xml:space="preserve"> $                  1.243.925</t>
  </si>
  <si>
    <t>Producción y emisión audiovisual de 30 min en vivo</t>
  </si>
  <si>
    <t>Chat en línea (texto)</t>
  </si>
  <si>
    <t xml:space="preserve"> $                     691.069</t>
  </si>
  <si>
    <t>Producción  video  HD  30  min sin material (guión, investigación,            edición, formateo, alojamiento) *</t>
  </si>
  <si>
    <t xml:space="preserve"> $                  8.426.250</t>
  </si>
  <si>
    <t>Producción  video  HD  30  min con material listo, alojamiento y publicación *</t>
  </si>
  <si>
    <t xml:space="preserve"> $                  5.528.555</t>
  </si>
  <si>
    <t>Producción  multimedia  3D  5 min. *</t>
  </si>
  <si>
    <t xml:space="preserve"> $                  8.292.833</t>
  </si>
  <si>
    <t>Envío  masivo  correos  5000 (valor base)</t>
  </si>
  <si>
    <t>Envío masivo correos 10.000 (valor base)</t>
  </si>
  <si>
    <t xml:space="preserve"> $                  2.211.422</t>
  </si>
  <si>
    <t>Envío masivo correos 25.000 (valor base)</t>
  </si>
  <si>
    <t xml:space="preserve"> $                  4.837.486</t>
  </si>
  <si>
    <t>Envío  masivo  correos  desde más de 30.000 (valor base)</t>
  </si>
  <si>
    <t xml:space="preserve"> $                  4.975.700</t>
  </si>
  <si>
    <t>Envío masivos correos desde más de 50.000 (valor base)</t>
  </si>
  <si>
    <t xml:space="preserve"> $                  7.601.764</t>
  </si>
  <si>
    <t>Alojamiento FTP  (cotizar)</t>
  </si>
  <si>
    <t>Hosting 250 Mb</t>
  </si>
  <si>
    <t xml:space="preserve"> $                       82.928</t>
  </si>
  <si>
    <t>Hosting 500 Mb</t>
  </si>
  <si>
    <t>Hosting 1000 Mb</t>
  </si>
  <si>
    <t xml:space="preserve"> $                     221.142</t>
  </si>
  <si>
    <t>Hosting 2000 Mb</t>
  </si>
  <si>
    <t xml:space="preserve"> $                     386.999</t>
  </si>
  <si>
    <t>Construcción web standar</t>
  </si>
  <si>
    <t xml:space="preserve"> $                  4.146.417</t>
  </si>
  <si>
    <t>Web personal</t>
  </si>
  <si>
    <t>Programación          streaming básico</t>
  </si>
  <si>
    <t xml:space="preserve"> $                  1.382.139</t>
  </si>
  <si>
    <t>Tabla de tarifas sugeridas para los medios comunitarios y alternativos año 2023, aplicables a las agencias. En el valor se incluye la comisión a otorgar así como los impuestos que probablemente descuenten las agencias.</t>
  </si>
  <si>
    <t>Inquietudes comunicarse con</t>
  </si>
  <si>
    <t>Rodrigo H. Acosta B.</t>
  </si>
  <si>
    <t>Teléf: 3005810164</t>
  </si>
  <si>
    <t>Tulas impermeables de color de 30 x 40 cm con marca a una tinta, con cordón nacional</t>
  </si>
  <si>
    <t>Esfero Publicitario impreso a 1 tinta. Tampografía </t>
  </si>
  <si>
    <t>Agendas ½ carta (21X14 cm) Portada full color 4 X 0, tintas, hojas internas 1x1 tintas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</si>
</sst>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quot;$&quot;\ #,##0;[Red]\-&quot;$&quot;\ #,##0"/>
    <numFmt numFmtId="165" formatCode="_-&quot;$&quot;\ * #,##0_-;\-&quot;$&quot;\ * #,##0_-;_-&quot;$&quot;\ * &quot;-&quot;_-;_-@_-"/>
    <numFmt numFmtId="166" formatCode="_-&quot;$&quot;\ * #,##0.00_-;\-&quot;$&quot;\ * #,##0.00_-;_-&quot;$&quot;\ * &quot;-&quot;??_-;_-@_-"/>
    <numFmt numFmtId="167" formatCode="_-[$$-409]* #,##0_ ;_-[$$-409]* \-#,##0\ ;_-[$$-409]* &quot;-&quot;??_ ;_-@_ "/>
    <numFmt numFmtId="168" formatCode="_-&quot;$&quot;\ * #,##0_-;\-&quot;$&quot;\ * #,##0_-;_-&quot;$&quot;\ * &quot;-&quot;??_-;_-@_-"/>
    <numFmt numFmtId="169" formatCode="_-[$$-409]* #,##0.00_ ;_-[$$-409]* \-#,##0.00\ ;_-[$$-409]* &quot;-&quot;??_ ;_-@_ "/>
    <numFmt numFmtId="170" formatCode="0.0%"/>
  </numFmts>
  <fonts count="29" x14ac:knownFonts="1">
    <font>
      <sz val="11"/>
      <color theme="1"/>
      <name val="Calibri"/>
      <family val="2"/>
      <scheme val="minor"/>
    </font>
    <font>
      <sz val="11"/>
      <color theme="1"/>
      <name val="Calibri"/>
      <family val="2"/>
      <scheme val="minor"/>
    </font>
    <font>
      <sz val="8"/>
      <name val="Calibri"/>
      <family val="2"/>
      <scheme val="minor"/>
    </font>
    <font>
      <b/>
      <sz val="9"/>
      <color theme="1"/>
      <name val="Grandview"/>
      <family val="2"/>
    </font>
    <font>
      <b/>
      <sz val="9"/>
      <color theme="0"/>
      <name val="Grandview"/>
      <family val="2"/>
    </font>
    <font>
      <sz val="9"/>
      <color theme="1"/>
      <name val="Grandview"/>
      <family val="2"/>
    </font>
    <font>
      <sz val="9"/>
      <color rgb="FF000000"/>
      <name val="Grandview"/>
      <family val="2"/>
    </font>
    <font>
      <b/>
      <sz val="9"/>
      <color rgb="FF000000"/>
      <name val="Grandview"/>
      <family val="2"/>
    </font>
    <font>
      <b/>
      <sz val="11"/>
      <color theme="1"/>
      <name val="Calibri"/>
      <family val="2"/>
      <scheme val="minor"/>
    </font>
    <font>
      <sz val="10"/>
      <name val="Garamond"/>
      <family val="1"/>
    </font>
    <font>
      <sz val="9"/>
      <color theme="1"/>
      <name val="Garamond"/>
      <family val="1"/>
    </font>
    <font>
      <b/>
      <sz val="9"/>
      <color theme="1"/>
      <name val="Garamond"/>
      <family val="1"/>
    </font>
    <font>
      <sz val="9"/>
      <color rgb="FF000000"/>
      <name val="Garamond"/>
      <family val="1"/>
    </font>
    <font>
      <b/>
      <sz val="9"/>
      <color rgb="FF000000"/>
      <name val="Garamond"/>
      <family val="1"/>
    </font>
    <font>
      <sz val="9"/>
      <name val="Garamond"/>
      <family val="1"/>
    </font>
    <font>
      <u/>
      <sz val="11"/>
      <color theme="10"/>
      <name val="Calibri"/>
      <family val="2"/>
      <scheme val="minor"/>
    </font>
    <font>
      <sz val="9"/>
      <color theme="1"/>
      <name val="Grandview"/>
    </font>
    <font>
      <b/>
      <sz val="9"/>
      <color theme="1"/>
      <name val="Grandview"/>
    </font>
    <font>
      <b/>
      <sz val="9"/>
      <color theme="0"/>
      <name val="Garamond"/>
      <family val="1"/>
    </font>
    <font>
      <b/>
      <sz val="14"/>
      <color rgb="FFF2F2F2"/>
      <name val="Arial"/>
      <family val="2"/>
      <charset val="1"/>
    </font>
    <font>
      <b/>
      <sz val="12"/>
      <color rgb="FFF2F2F2"/>
      <name val="Arial"/>
      <family val="2"/>
      <charset val="1"/>
    </font>
    <font>
      <b/>
      <sz val="12"/>
      <color rgb="FF000000"/>
      <name val="Arial"/>
      <family val="2"/>
      <charset val="1"/>
    </font>
    <font>
      <b/>
      <sz val="11"/>
      <color rgb="FF000000"/>
      <name val="Arial"/>
      <family val="2"/>
      <charset val="1"/>
    </font>
    <font>
      <sz val="11"/>
      <color rgb="FF000000"/>
      <name val="Arial"/>
      <family val="2"/>
      <charset val="1"/>
    </font>
    <font>
      <sz val="12"/>
      <color theme="1"/>
      <name val="Arial"/>
      <family val="2"/>
      <charset val="1"/>
    </font>
    <font>
      <b/>
      <sz val="12"/>
      <color theme="1"/>
      <name val="Arial"/>
      <family val="2"/>
      <charset val="1"/>
    </font>
    <font>
      <b/>
      <sz val="11"/>
      <color theme="0"/>
      <name val="Calibri"/>
      <family val="2"/>
      <scheme val="minor"/>
    </font>
    <font>
      <sz val="9"/>
      <color theme="1"/>
      <name val="Garamond"/>
      <family val="1"/>
    </font>
    <font>
      <sz val="9"/>
      <color rgb="FF000000"/>
      <name val="Garamond"/>
      <family val="1"/>
    </font>
  </fonts>
  <fills count="12">
    <fill>
      <patternFill patternType="none"/>
    </fill>
    <fill>
      <patternFill patternType="gray125"/>
    </fill>
    <fill>
      <patternFill patternType="solid">
        <fgColor rgb="FF002060"/>
        <bgColor indexed="64"/>
      </patternFill>
    </fill>
    <fill>
      <patternFill patternType="solid">
        <fgColor theme="0" tint="-0.34998626667073579"/>
        <bgColor indexed="64"/>
      </patternFill>
    </fill>
    <fill>
      <patternFill patternType="solid">
        <fgColor theme="2"/>
        <bgColor indexed="64"/>
      </patternFill>
    </fill>
    <fill>
      <patternFill patternType="solid">
        <fgColor theme="7"/>
        <bgColor indexed="64"/>
      </patternFill>
    </fill>
    <fill>
      <patternFill patternType="solid">
        <fgColor rgb="FFFFFF00"/>
        <bgColor indexed="64"/>
      </patternFill>
    </fill>
    <fill>
      <patternFill patternType="solid">
        <fgColor rgb="FF305496"/>
        <bgColor indexed="64"/>
      </patternFill>
    </fill>
    <fill>
      <patternFill patternType="solid">
        <fgColor rgb="FFDDEBF7"/>
        <bgColor indexed="64"/>
      </patternFill>
    </fill>
    <fill>
      <patternFill patternType="solid">
        <fgColor rgb="FFFFF2CC"/>
        <bgColor indexed="64"/>
      </patternFill>
    </fill>
    <fill>
      <patternFill patternType="solid">
        <fgColor rgb="FFE2EFDA"/>
        <bgColor indexed="64"/>
      </patternFill>
    </fill>
    <fill>
      <patternFill patternType="solid">
        <fgColor theme="4"/>
        <bgColor theme="4"/>
      </patternFill>
    </fill>
  </fills>
  <borders count="21">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medium">
        <color rgb="FF000000"/>
      </right>
      <top style="medium">
        <color indexed="64"/>
      </top>
      <bottom/>
      <diagonal/>
    </border>
    <border>
      <left style="medium">
        <color indexed="64"/>
      </left>
      <right/>
      <top/>
      <bottom style="medium">
        <color indexed="64"/>
      </bottom>
      <diagonal/>
    </border>
    <border>
      <left/>
      <right style="medium">
        <color rgb="FF000000"/>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thin">
        <color indexed="64"/>
      </bottom>
      <diagonal/>
    </border>
    <border>
      <left/>
      <right style="medium">
        <color indexed="64"/>
      </right>
      <top/>
      <bottom/>
      <diagonal/>
    </border>
    <border>
      <left style="medium">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right style="medium">
        <color indexed="64"/>
      </right>
      <top/>
      <bottom style="medium">
        <color indexed="64"/>
      </bottom>
      <diagonal/>
    </border>
    <border>
      <left/>
      <right/>
      <top style="medium">
        <color theme="4" tint="-0.249977111117893"/>
      </top>
      <bottom/>
      <diagonal/>
    </border>
  </borders>
  <cellStyleXfs count="5">
    <xf numFmtId="0" fontId="0" fillId="0" borderId="0"/>
    <xf numFmtId="165" fontId="1" fillId="0" borderId="0" applyFont="0" applyFill="0" applyBorder="0" applyAlignment="0" applyProtection="0"/>
    <xf numFmtId="166" fontId="1" fillId="0" borderId="0" applyFont="0" applyFill="0" applyBorder="0" applyAlignment="0" applyProtection="0"/>
    <xf numFmtId="0" fontId="15" fillId="0" borderId="0" applyNumberFormat="0" applyFill="0" applyBorder="0" applyAlignment="0" applyProtection="0"/>
    <xf numFmtId="9" fontId="1" fillId="0" borderId="0" applyFont="0" applyFill="0" applyBorder="0" applyAlignment="0" applyProtection="0"/>
  </cellStyleXfs>
  <cellXfs count="90">
    <xf numFmtId="0" fontId="0" fillId="0" borderId="0" xfId="0"/>
    <xf numFmtId="167" fontId="5" fillId="0" borderId="0" xfId="0" applyNumberFormat="1" applyFont="1" applyAlignment="1">
      <alignment horizontal="center" vertical="center"/>
    </xf>
    <xf numFmtId="0" fontId="5" fillId="0" borderId="0" xfId="0" applyFont="1" applyAlignment="1">
      <alignment horizontal="center" vertical="center" wrapText="1"/>
    </xf>
    <xf numFmtId="0" fontId="5" fillId="0" borderId="4" xfId="0" applyFont="1" applyBorder="1" applyAlignment="1">
      <alignment horizontal="center" vertical="center"/>
    </xf>
    <xf numFmtId="0" fontId="5" fillId="0" borderId="3" xfId="0" applyFont="1" applyBorder="1" applyAlignment="1">
      <alignment horizontal="center" vertical="center" wrapText="1"/>
    </xf>
    <xf numFmtId="0" fontId="6" fillId="0" borderId="3" xfId="0" applyFont="1" applyBorder="1" applyAlignment="1">
      <alignment horizontal="center" vertical="center" wrapText="1"/>
    </xf>
    <xf numFmtId="164" fontId="6" fillId="0" borderId="3" xfId="0" applyNumberFormat="1" applyFont="1" applyBorder="1" applyAlignment="1">
      <alignment horizontal="center" vertical="center"/>
    </xf>
    <xf numFmtId="167" fontId="5" fillId="0" borderId="3" xfId="0" applyNumberFormat="1" applyFont="1" applyBorder="1" applyAlignment="1">
      <alignment horizontal="center" vertical="center"/>
    </xf>
    <xf numFmtId="0" fontId="7" fillId="0" borderId="3" xfId="0" applyFont="1" applyBorder="1" applyAlignment="1">
      <alignment horizontal="center" vertical="center" wrapText="1"/>
    </xf>
    <xf numFmtId="164" fontId="6" fillId="0" borderId="3" xfId="0" applyNumberFormat="1" applyFont="1" applyBorder="1" applyAlignment="1">
      <alignment horizontal="center" vertical="center" wrapText="1"/>
    </xf>
    <xf numFmtId="0" fontId="5" fillId="0" borderId="3" xfId="0" applyFont="1" applyBorder="1" applyAlignment="1">
      <alignment horizontal="center" vertical="center"/>
    </xf>
    <xf numFmtId="0" fontId="3" fillId="0" borderId="3" xfId="0" applyFont="1" applyBorder="1" applyAlignment="1">
      <alignment horizontal="center" vertical="center"/>
    </xf>
    <xf numFmtId="0" fontId="5" fillId="0" borderId="0" xfId="0" applyFont="1" applyAlignment="1">
      <alignment horizontal="center" vertical="center"/>
    </xf>
    <xf numFmtId="165" fontId="3" fillId="0" borderId="3" xfId="1" applyFont="1" applyBorder="1" applyAlignment="1">
      <alignment horizontal="center" vertical="center"/>
    </xf>
    <xf numFmtId="167" fontId="3" fillId="0" borderId="3" xfId="0" applyNumberFormat="1" applyFont="1" applyBorder="1" applyAlignment="1">
      <alignment horizontal="center" vertical="center"/>
    </xf>
    <xf numFmtId="0" fontId="5" fillId="0" borderId="2" xfId="0" applyFont="1" applyBorder="1" applyAlignment="1">
      <alignment horizontal="center" vertical="center"/>
    </xf>
    <xf numFmtId="0" fontId="5" fillId="0" borderId="1" xfId="0" applyFont="1" applyBorder="1" applyAlignment="1">
      <alignment horizontal="center" vertical="center"/>
    </xf>
    <xf numFmtId="0" fontId="3" fillId="0" borderId="3" xfId="0" applyFont="1" applyBorder="1" applyAlignment="1">
      <alignment horizontal="center" vertical="center" wrapText="1"/>
    </xf>
    <xf numFmtId="0" fontId="0" fillId="0" borderId="0" xfId="0" pivotButton="1"/>
    <xf numFmtId="10" fontId="0" fillId="0" borderId="0" xfId="0" applyNumberFormat="1"/>
    <xf numFmtId="0" fontId="5" fillId="6" borderId="3" xfId="0" applyFont="1" applyFill="1" applyBorder="1" applyAlignment="1">
      <alignment horizontal="center" vertical="center" wrapText="1"/>
    </xf>
    <xf numFmtId="0" fontId="3" fillId="6" borderId="3" xfId="0" applyFont="1" applyFill="1" applyBorder="1" applyAlignment="1">
      <alignment horizontal="center" vertical="center"/>
    </xf>
    <xf numFmtId="167" fontId="5" fillId="6" borderId="3" xfId="0" applyNumberFormat="1" applyFont="1" applyFill="1" applyBorder="1" applyAlignment="1">
      <alignment horizontal="center" vertical="center"/>
    </xf>
    <xf numFmtId="0" fontId="5" fillId="6" borderId="3" xfId="0" applyFont="1" applyFill="1" applyBorder="1" applyAlignment="1">
      <alignment horizontal="center" vertical="center"/>
    </xf>
    <xf numFmtId="167" fontId="5" fillId="0" borderId="3" xfId="0" applyNumberFormat="1" applyFont="1" applyBorder="1" applyAlignment="1">
      <alignment horizontal="center" vertical="center" wrapText="1"/>
    </xf>
    <xf numFmtId="0" fontId="3" fillId="4" borderId="5" xfId="0" applyFont="1" applyFill="1" applyBorder="1" applyAlignment="1">
      <alignment horizontal="center" vertical="center"/>
    </xf>
    <xf numFmtId="0" fontId="3" fillId="4" borderId="6"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5" borderId="6" xfId="0" applyFont="1" applyFill="1" applyBorder="1" applyAlignment="1">
      <alignment horizontal="center" vertical="center" wrapText="1"/>
    </xf>
    <xf numFmtId="0" fontId="3" fillId="0" borderId="6" xfId="0" applyFont="1" applyBorder="1" applyAlignment="1">
      <alignment horizontal="center" vertical="center" wrapText="1"/>
    </xf>
    <xf numFmtId="0" fontId="5" fillId="0" borderId="6" xfId="0" applyFont="1" applyBorder="1" applyAlignment="1">
      <alignment horizontal="center" vertical="center"/>
    </xf>
    <xf numFmtId="168" fontId="9" fillId="0" borderId="3" xfId="2" applyNumberFormat="1" applyFont="1" applyBorder="1" applyAlignment="1">
      <alignment horizontal="center" vertical="center"/>
    </xf>
    <xf numFmtId="0" fontId="10" fillId="0" borderId="3" xfId="0" applyFont="1" applyBorder="1" applyAlignment="1">
      <alignment horizontal="center" vertical="center" wrapText="1"/>
    </xf>
    <xf numFmtId="0" fontId="11" fillId="4" borderId="6" xfId="0" applyFont="1" applyFill="1" applyBorder="1" applyAlignment="1">
      <alignment horizontal="center" vertical="center" wrapText="1"/>
    </xf>
    <xf numFmtId="0" fontId="12" fillId="0" borderId="3" xfId="0" applyFont="1" applyBorder="1" applyAlignment="1">
      <alignment horizontal="center" vertical="center" wrapText="1"/>
    </xf>
    <xf numFmtId="0" fontId="13" fillId="0" borderId="3" xfId="0" applyFont="1" applyBorder="1" applyAlignment="1">
      <alignment horizontal="center" vertical="center" wrapText="1"/>
    </xf>
    <xf numFmtId="0" fontId="12" fillId="0" borderId="0" xfId="0" applyFont="1" applyAlignment="1">
      <alignment horizontal="center" wrapText="1"/>
    </xf>
    <xf numFmtId="0" fontId="14" fillId="0" borderId="3" xfId="0" applyFont="1" applyBorder="1" applyAlignment="1">
      <alignment horizontal="center" vertical="center" wrapText="1"/>
    </xf>
    <xf numFmtId="0" fontId="12" fillId="0" borderId="0" xfId="0" applyFont="1"/>
    <xf numFmtId="0" fontId="10" fillId="0" borderId="0" xfId="0" applyFont="1" applyAlignment="1">
      <alignment horizontal="center" vertical="center"/>
    </xf>
    <xf numFmtId="165" fontId="17" fillId="0" borderId="3" xfId="1" applyFont="1" applyBorder="1" applyAlignment="1">
      <alignment horizontal="center" vertical="center"/>
    </xf>
    <xf numFmtId="167" fontId="17" fillId="0" borderId="3" xfId="0" applyNumberFormat="1" applyFont="1" applyBorder="1" applyAlignment="1">
      <alignment horizontal="center" vertical="center"/>
    </xf>
    <xf numFmtId="0" fontId="16" fillId="0" borderId="3" xfId="0" applyFont="1" applyBorder="1" applyAlignment="1">
      <alignment horizontal="center" vertical="center" wrapText="1"/>
    </xf>
    <xf numFmtId="167" fontId="16" fillId="0" borderId="3" xfId="0" applyNumberFormat="1" applyFont="1" applyBorder="1" applyAlignment="1">
      <alignment horizontal="center" vertical="center"/>
    </xf>
    <xf numFmtId="0" fontId="18" fillId="2" borderId="5" xfId="0" applyFont="1" applyFill="1" applyBorder="1" applyAlignment="1">
      <alignment horizontal="center" vertical="center"/>
    </xf>
    <xf numFmtId="0" fontId="18" fillId="2" borderId="6" xfId="0" applyFont="1" applyFill="1" applyBorder="1" applyAlignment="1">
      <alignment horizontal="center" vertical="center"/>
    </xf>
    <xf numFmtId="0" fontId="18" fillId="2" borderId="6" xfId="0" applyFont="1" applyFill="1" applyBorder="1" applyAlignment="1">
      <alignment horizontal="center" vertical="center" wrapText="1"/>
    </xf>
    <xf numFmtId="168" fontId="18" fillId="2" borderId="7" xfId="0" applyNumberFormat="1" applyFont="1" applyFill="1" applyBorder="1" applyAlignment="1">
      <alignment horizontal="center" vertical="center" wrapText="1"/>
    </xf>
    <xf numFmtId="0" fontId="10" fillId="0" borderId="0" xfId="0" applyFont="1" applyAlignment="1">
      <alignment horizontal="center" vertical="center" wrapText="1"/>
    </xf>
    <xf numFmtId="166" fontId="0" fillId="0" borderId="0" xfId="0" applyNumberFormat="1"/>
    <xf numFmtId="0" fontId="21" fillId="0" borderId="10" xfId="0" applyFont="1" applyBorder="1"/>
    <xf numFmtId="0" fontId="21" fillId="0" borderId="12" xfId="0" applyFont="1" applyBorder="1"/>
    <xf numFmtId="0" fontId="22" fillId="8" borderId="13" xfId="0" applyFont="1" applyFill="1" applyBorder="1"/>
    <xf numFmtId="0" fontId="23" fillId="8" borderId="14" xfId="0" applyFont="1" applyFill="1" applyBorder="1"/>
    <xf numFmtId="0" fontId="23" fillId="8" borderId="15" xfId="0" applyFont="1" applyFill="1" applyBorder="1"/>
    <xf numFmtId="0" fontId="23" fillId="8" borderId="16" xfId="0" applyFont="1" applyFill="1" applyBorder="1"/>
    <xf numFmtId="0" fontId="23" fillId="8" borderId="17" xfId="0" applyFont="1" applyFill="1" applyBorder="1"/>
    <xf numFmtId="0" fontId="22" fillId="9" borderId="15" xfId="0" applyFont="1" applyFill="1" applyBorder="1"/>
    <xf numFmtId="0" fontId="23" fillId="9" borderId="17" xfId="0" applyFont="1" applyFill="1" applyBorder="1"/>
    <xf numFmtId="0" fontId="23" fillId="9" borderId="15" xfId="0" applyFont="1" applyFill="1" applyBorder="1"/>
    <xf numFmtId="0" fontId="22" fillId="10" borderId="15" xfId="0" applyFont="1" applyFill="1" applyBorder="1"/>
    <xf numFmtId="0" fontId="23" fillId="10" borderId="17" xfId="0" applyFont="1" applyFill="1" applyBorder="1"/>
    <xf numFmtId="0" fontId="23" fillId="10" borderId="15" xfId="0" applyFont="1" applyFill="1" applyBorder="1"/>
    <xf numFmtId="0" fontId="22" fillId="8" borderId="15" xfId="0" applyFont="1" applyFill="1" applyBorder="1"/>
    <xf numFmtId="0" fontId="23" fillId="8" borderId="18" xfId="0" applyFont="1" applyFill="1" applyBorder="1"/>
    <xf numFmtId="0" fontId="23" fillId="8" borderId="19" xfId="0" applyFont="1" applyFill="1" applyBorder="1"/>
    <xf numFmtId="0" fontId="24" fillId="0" borderId="0" xfId="0" applyFont="1"/>
    <xf numFmtId="0" fontId="25" fillId="0" borderId="0" xfId="0" applyFont="1"/>
    <xf numFmtId="0" fontId="24" fillId="0" borderId="0" xfId="0" applyFont="1" applyAlignment="1">
      <alignment wrapText="1"/>
    </xf>
    <xf numFmtId="0" fontId="17" fillId="0" borderId="3" xfId="0" applyFont="1" applyBorder="1" applyAlignment="1">
      <alignment horizontal="center" vertical="center"/>
    </xf>
    <xf numFmtId="169" fontId="5" fillId="0" borderId="3" xfId="0" applyNumberFormat="1" applyFont="1" applyBorder="1" applyAlignment="1">
      <alignment horizontal="center" vertical="center"/>
    </xf>
    <xf numFmtId="169" fontId="16" fillId="0" borderId="3" xfId="0" applyNumberFormat="1" applyFont="1" applyBorder="1" applyAlignment="1">
      <alignment horizontal="center" vertical="center"/>
    </xf>
    <xf numFmtId="0" fontId="0" fillId="0" borderId="0" xfId="0" applyAlignment="1">
      <alignment horizontal="left"/>
    </xf>
    <xf numFmtId="170" fontId="0" fillId="0" borderId="0" xfId="4" applyNumberFormat="1" applyFont="1"/>
    <xf numFmtId="0" fontId="26" fillId="11" borderId="20" xfId="0" applyFont="1" applyFill="1" applyBorder="1"/>
    <xf numFmtId="166" fontId="0" fillId="0" borderId="0" xfId="2" applyFont="1"/>
    <xf numFmtId="0" fontId="8" fillId="0" borderId="0" xfId="0" applyFont="1" applyAlignment="1">
      <alignment horizontal="left"/>
    </xf>
    <xf numFmtId="165" fontId="17" fillId="0" borderId="3" xfId="1" applyFont="1" applyFill="1" applyBorder="1" applyAlignment="1">
      <alignment horizontal="center" vertical="center"/>
    </xf>
    <xf numFmtId="168" fontId="9" fillId="0" borderId="3" xfId="2" applyNumberFormat="1" applyFont="1" applyFill="1" applyBorder="1" applyAlignment="1">
      <alignment horizontal="center" vertical="center"/>
    </xf>
    <xf numFmtId="43" fontId="0" fillId="0" borderId="0" xfId="0" applyNumberFormat="1"/>
    <xf numFmtId="0" fontId="27" fillId="0" borderId="3"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3" xfId="0" applyFont="1" applyBorder="1" applyAlignment="1">
      <alignment horizontal="center" wrapText="1"/>
    </xf>
    <xf numFmtId="167" fontId="0" fillId="0" borderId="0" xfId="0" applyNumberFormat="1"/>
    <xf numFmtId="0" fontId="5" fillId="0" borderId="0" xfId="0" applyFont="1" applyAlignment="1">
      <alignment horizontal="center" vertical="center"/>
    </xf>
    <xf numFmtId="0" fontId="19" fillId="7" borderId="8" xfId="0" applyFont="1" applyFill="1" applyBorder="1"/>
    <xf numFmtId="0" fontId="19" fillId="7" borderId="9" xfId="0" applyFont="1" applyFill="1" applyBorder="1"/>
    <xf numFmtId="0" fontId="20" fillId="7" borderId="10" xfId="0" applyFont="1" applyFill="1" applyBorder="1"/>
    <xf numFmtId="0" fontId="20" fillId="7" borderId="11" xfId="0" applyFont="1" applyFill="1" applyBorder="1"/>
  </cellXfs>
  <cellStyles count="5">
    <cellStyle name="Hyperlink" xfId="3" xr:uid="{00000000-000B-0000-0000-000008000000}"/>
    <cellStyle name="Moneda" xfId="2" builtinId="4"/>
    <cellStyle name="Moneda [0]" xfId="1" builtinId="7"/>
    <cellStyle name="Normal" xfId="0" builtinId="0"/>
    <cellStyle name="Porcentaje" xfId="4" builtinId="5"/>
  </cellStyles>
  <dxfs count="1">
    <dxf>
      <numFmt numFmtId="166" formatCode="_-&quot;$&quot;\ * #,##0.00_-;\-&quot;$&quot;\ * #,##0.00_-;_-&quot;$&quot;\ * &quot;-&quot;??_-;_-@_-"/>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pivotCacheDefinition" Target="pivotCache/pivotCacheDefinition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namedSheetViews/namedSheetView1.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namedSheetView name="Ver1" id="{F1B25AB7-2FC6-455C-BB19-448518EEB4FD}"/>
  <namedSheetView name="Ver2" id="{BF895704-04E8-4128-964F-246683C5690C}">
    <nsvFilter filterId="{00000000-0009-0000-0000-000000000000}" ref="A1:AA48" tableId="0"/>
  </namedSheetView>
</namedSheetView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ia Paula Bravo Orozco" refreshedDate="45173.66244699074" createdVersion="7" refreshedVersion="8" minRefreshableVersion="3" recordCount="47" xr:uid="{46498993-65F0-4EB3-A8F7-7725CB2B0439}">
  <cacheSource type="worksheet">
    <worksheetSource ref="A1:AA48" sheet="Estudio de mercado"/>
  </cacheSource>
  <cacheFields count="27">
    <cacheField name="N°" numFmtId="0">
      <sharedItems containsSemiMixedTypes="0" containsString="0" containsNumber="1" containsInteger="1" minValue="1" maxValue="47"/>
    </cacheField>
    <cacheField name="RUBRO" numFmtId="0">
      <sharedItems containsBlank="1" count="5">
        <s v="Recurso Humano"/>
        <s v="Administrativos y logística"/>
        <s v="Inversión"/>
        <s v="comunicación"/>
        <m u="1"/>
      </sharedItems>
    </cacheField>
    <cacheField name="DESCRIPCIÓN TÉCNICA" numFmtId="0">
      <sharedItems longText="1"/>
    </cacheField>
    <cacheField name="UNIDAD" numFmtId="0">
      <sharedItems/>
    </cacheField>
    <cacheField name="A" numFmtId="0">
      <sharedItems containsString="0" containsBlank="1" containsNumber="1" containsInteger="1" minValue="1" maxValue="500"/>
    </cacheField>
    <cacheField name="B" numFmtId="0">
      <sharedItems containsString="0" containsBlank="1" containsNumber="1" containsInteger="1" minValue="1" maxValue="240"/>
    </cacheField>
    <cacheField name="C" numFmtId="0">
      <sharedItems containsString="0" containsBlank="1" containsNumber="1" containsInteger="1" minValue="1" maxValue="60"/>
    </cacheField>
    <cacheField name="D" numFmtId="0">
      <sharedItems containsString="0" containsBlank="1" containsNumber="1" containsInteger="1" minValue="2" maxValue="120"/>
    </cacheField>
    <cacheField name="CANTIDA TOTAL" numFmtId="0">
      <sharedItems containsSemiMixedTypes="0" containsString="0" containsNumber="1" containsInteger="1" minValue="1" maxValue="520"/>
    </cacheField>
    <cacheField name="provedor 1" numFmtId="0">
      <sharedItems/>
    </cacheField>
    <cacheField name="P1 Precio Unitario - Iva Incluido" numFmtId="0">
      <sharedItems containsSemiMixedTypes="0" containsString="0" containsNumber="1" minValue="2500" maxValue="140000000"/>
    </cacheField>
    <cacheField name="provedor 2" numFmtId="0">
      <sharedItems/>
    </cacheField>
    <cacheField name="P2 - VALOR UNITARIO_x000a_INCLUIDO IVA" numFmtId="0">
      <sharedItems containsSemiMixedTypes="0" containsString="0" containsNumber="1" containsInteger="1" minValue="2850" maxValue="140000000"/>
    </cacheField>
    <cacheField name="provedor 3" numFmtId="0">
      <sharedItems/>
    </cacheField>
    <cacheField name="P3 - VALOR UNITARIO_x000a_INCLUIDO IVA" numFmtId="0">
      <sharedItems containsSemiMixedTypes="0" containsString="0" containsNumber="1" minValue="1800" maxValue="140000000"/>
    </cacheField>
    <cacheField name="N Cotizaciones" numFmtId="0">
      <sharedItems containsSemiMixedTypes="0" containsString="0" containsNumber="1" containsInteger="1" minValue="3" maxValue="3"/>
    </cacheField>
    <cacheField name="Promedio " numFmtId="167">
      <sharedItems containsSemiMixedTypes="0" containsString="0" containsNumber="1" minValue="2383.3333333333335" maxValue="140000000"/>
    </cacheField>
    <cacheField name="Precio Total" numFmtId="167">
      <sharedItems containsSemiMixedTypes="0" containsString="0" containsNumber="1" minValue="22117" maxValue="140000000"/>
    </cacheField>
    <cacheField name="Desviación estandar" numFmtId="165">
      <sharedItems containsSemiMixedTypes="0" containsString="0" containsNumber="1" minValue="0" maxValue="1101955.4210584019"/>
    </cacheField>
    <cacheField name="Limite alto " numFmtId="167">
      <sharedItems containsSemiMixedTypes="0" containsString="0" containsNumber="1" minValue="2917.9671644115156" maxValue="140000000"/>
    </cacheField>
    <cacheField name="Limite bajo" numFmtId="167">
      <sharedItems containsSemiMixedTypes="0" containsString="0" containsNumber="1" minValue="1233.125577562434" maxValue="140000000"/>
    </cacheField>
    <cacheField name="P1" numFmtId="167">
      <sharedItems containsMixedTypes="1" containsNumber="1" minValue="2500" maxValue="140000000"/>
    </cacheField>
    <cacheField name="P2" numFmtId="167">
      <sharedItems containsMixedTypes="1" containsNumber="1" containsInteger="1" minValue="2850" maxValue="140000000"/>
    </cacheField>
    <cacheField name="P3" numFmtId="167">
      <sharedItems containsMixedTypes="1" containsNumber="1" minValue="2600" maxValue="140000000"/>
    </cacheField>
    <cacheField name="Promedio Final" numFmtId="169">
      <sharedItems containsSemiMixedTypes="0" containsString="0" containsNumber="1" containsInteger="1" minValue="2675" maxValue="140000000"/>
    </cacheField>
    <cacheField name="Precio final total" numFmtId="167">
      <sharedItems containsSemiMixedTypes="0" containsString="0" containsNumber="1" containsInteger="1" minValue="20100" maxValue="140000000"/>
    </cacheField>
    <cacheField name="Obsservaciones" numFmtId="0">
      <sharedItems containsBlank="1" longText="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7">
  <r>
    <n v="1"/>
    <x v="0"/>
    <s v="COORDINADOR:_x000a_PERFIL: Ingeniería Ambiental, y/o Ingeniería Ambiental y Sanitario, y/o Agroecología, y/o Administración ambiental, y/o administración de empresas agropecuarias, y/o administración de empresas agrícolas, y/o Ingeniería Agronómica, y otras afines con las ciencias agrícolas. "/>
    <s v="MES"/>
    <m/>
    <m/>
    <m/>
    <m/>
    <n v="6"/>
    <s v="Resolucion 1412 del 2021"/>
    <n v="5300000"/>
    <s v="Resolucion 1412 del 2021"/>
    <n v="5300000"/>
    <s v="Resolucion 1412 del 2021"/>
    <n v="5300000"/>
    <n v="3"/>
    <n v="5300000"/>
    <n v="31800000"/>
    <n v="0"/>
    <n v="5300000"/>
    <n v="5300000"/>
    <n v="5300000"/>
    <n v="5300000"/>
    <n v="5300000"/>
    <n v="5300000"/>
    <n v="31800000"/>
    <s v="El precio final para el proceso de define de acuerdo con la Resolución 1412 del 2021-Secretaría Distrital de Gobierno"/>
  </r>
  <r>
    <n v="2"/>
    <x v="0"/>
    <s v="PROFESIONAL DE APOYO AGROECOLOGÍA: Ingeniería Ambiental, y/o Ingeniería Ambiental y Sanitario, y/o Ingeniería Forestal, y/o ingeniería agroforestal y/o Ecología, y/o Agroecología, y/o Administración ambiental, y/o administración de empresas agropecuarias, y/o administración de empresas agrícolas, y/o Ingeniería Agronómica, y otras afines con las ciencias agrícolas.  "/>
    <s v="MES"/>
    <m/>
    <m/>
    <m/>
    <m/>
    <n v="6"/>
    <s v="Resolucion 1412 del 2022"/>
    <n v="4800000"/>
    <s v="Resolucion 1412 del 2022"/>
    <n v="4800000"/>
    <s v="Resolucion 1412 del 2022"/>
    <n v="4800000"/>
    <n v="3"/>
    <n v="4800000"/>
    <n v="28800000"/>
    <n v="0"/>
    <n v="4800000"/>
    <n v="4800000"/>
    <n v="4800000"/>
    <n v="4800000"/>
    <n v="4800000"/>
    <n v="4800000"/>
    <n v="28800000"/>
    <s v="El precio final para el proceso de define de acuerdo con la Resolución 1412 del 2021-Secretaría Distrital de Gobierno"/>
  </r>
  <r>
    <n v="3"/>
    <x v="0"/>
    <s v="PROFESIONAL DE APOYO MERCADEO: Profesional en Ingeniería, y/o economía, y/o administración, y/o mercadeo, y/o administración de empresas y/o administracion de empresas agropecuarias.  (MONTO NO OFERTABLE)"/>
    <s v="MES"/>
    <m/>
    <m/>
    <m/>
    <m/>
    <n v="1"/>
    <s v="Resolucion 1412 del 2023"/>
    <n v="4800000"/>
    <s v="Resolucion 1412 del 2023"/>
    <n v="4800000"/>
    <s v="Resolucion 1412 del 2023"/>
    <n v="4800000"/>
    <n v="3"/>
    <n v="4800000"/>
    <n v="4800000"/>
    <n v="0"/>
    <n v="4800000"/>
    <n v="4800000"/>
    <n v="4800000"/>
    <n v="4800000"/>
    <n v="4800000"/>
    <n v="4800000"/>
    <n v="4800000"/>
    <s v="El precio final para el proceso de define de acuerdo con la Resolución 1412 del 2021-Secretaría Distrital de Gobierno"/>
  </r>
  <r>
    <n v="4"/>
    <x v="0"/>
    <s v=" APOYO TÉCNICO: Dos apoyo tecnicos_x000a_Tecnólogo o estudiante universitario de últimos semestres en áreas del conocimiento de ingeniería, economía, administración, mercadeo. _x000a_Tecnólogo o estudiante universitario de últimos semestres en áreas del conocimiento de ciencias agropecuarias y/o ambientales, ingeniería y a fines, (MONTO NO OFERTABLE)"/>
    <s v="MES"/>
    <m/>
    <m/>
    <m/>
    <m/>
    <n v="10"/>
    <s v="Resolucion 1412 del 2021"/>
    <n v="3100000"/>
    <s v="Resolucion 1412 del 2021"/>
    <n v="3100000"/>
    <s v="Resolucion 1412 del 2021"/>
    <n v="3100000"/>
    <n v="3"/>
    <n v="3100000"/>
    <n v="31000000"/>
    <n v="0"/>
    <n v="3100000"/>
    <n v="3100000"/>
    <n v="3100000"/>
    <n v="3100000"/>
    <n v="3100000"/>
    <n v="3100000"/>
    <n v="31000000"/>
    <s v="El precio final para el proceso de define de acuerdo con la Resolución 1412 del 2021-Secretaría Distrital de Gobierno"/>
  </r>
  <r>
    <n v="5"/>
    <x v="0"/>
    <s v="GESTOR COMUNITARIO: 2 gestores comunitarios_x000a_Personas con mínimo título de bachiller, gestores comunitarios de la Localidad de Chapinero._x000a_"/>
    <s v="MES"/>
    <m/>
    <m/>
    <m/>
    <m/>
    <n v="8"/>
    <s v="Resolucion 1412 del 2021"/>
    <n v="2400000"/>
    <s v="Resolucion 1412 del 2021"/>
    <n v="2400000"/>
    <s v="Resolucion 1412 del 2021"/>
    <n v="2400000"/>
    <n v="3"/>
    <n v="2400000"/>
    <n v="19200000"/>
    <n v="0"/>
    <n v="2400000"/>
    <n v="2400000"/>
    <n v="2400000"/>
    <n v="2400000"/>
    <n v="2400000"/>
    <n v="2400000"/>
    <n v="19200000"/>
    <s v="Monto no ofertable sujeto a las necesidades durante la ejecución y al alcance del recurso previo estudio de mercado, y/o previa aprobación del comité técnico"/>
  </r>
  <r>
    <n v="6"/>
    <x v="0"/>
    <s v="DISEÑADOR GRAFICO:_x000a_Con experiencia o especialización  en diseño de pagina Web con 2 años de experiencia general en diseño. Debera realizar piezas gráficas para los proyectos asignados, apoyar el diseño de creación de contenido gráfico y audiovisual para redes sociales, realizar el diseño de las páginas web, programación y edición de páginas web entre otras actividades delegadas.  Medio tiempo por 4 meses"/>
    <s v="MES"/>
    <m/>
    <m/>
    <m/>
    <m/>
    <n v="2"/>
    <s v="Resolucion 1412 del 2021"/>
    <n v="5000000"/>
    <s v="Resolucion 1412 del 2021"/>
    <n v="5000000"/>
    <s v="Resolucion 1412 del 2021"/>
    <n v="5000000"/>
    <n v="3"/>
    <n v="5000000"/>
    <n v="10000000"/>
    <n v="0"/>
    <n v="5000000"/>
    <n v="5000000"/>
    <n v="5000000"/>
    <n v="5000000"/>
    <n v="5000000"/>
    <n v="5000000"/>
    <n v="10000000"/>
    <s v="El precio final para el proceso de define de acuerdo con la Resolución 1412 del 2021-Secretaría Distrital de Gobierno. Se debe tener en cuenta que el pago correponde al salario de medio iempo por mes."/>
  </r>
  <r>
    <n v="7"/>
    <x v="1"/>
    <s v="Alquiler de espacio convencional o no convencional en la localidad para 100 personas por mínimo 4 horas, con sillas el cual debe contar con acceso adecuado para personas en condición de discapacidad, sonido, luces, baños, video beam, conexión a internet, computador portátil y contar con protocolos aprobados de bioseguridad. (las condiciones deben permitir la participación en modalidad semipresencial)"/>
    <s v="UNIDAD"/>
    <n v="1"/>
    <n v="1"/>
    <m/>
    <m/>
    <n v="2"/>
    <s v="KONRAD LORENZ FUNDACION UNIVERSITARIA"/>
    <n v="4800000"/>
    <s v="UNIVERSIDAD PILOTO DE COLOMBIA"/>
    <n v="3060000"/>
    <s v="GALERIA AURORA ESPACIOS CONSCIENTES"/>
    <n v="5000000"/>
    <n v="3"/>
    <n v="4286666.666666667"/>
    <n v="8573333.333333334"/>
    <n v="1067020.7745556466"/>
    <n v="5353687.4412223138"/>
    <n v="3219645.8921110202"/>
    <n v="4800000"/>
    <s v=""/>
    <n v="5000000"/>
    <n v="4900000"/>
    <n v="9800000"/>
    <s v="Precio final obtenido del presente estudio de mercado. Metodo: promedio y desviación estandar de la cotizaciones obtenidas, con el objetivo de definir un rango superior e inferior que involucre en el promedio final ajustado las cotizaciones que se encuentran dentro del rango y descarte las que no por su distancia al promedio evidando sobrecosto o precio inferiores que desestimulen la participación de oferentes. "/>
  </r>
  <r>
    <n v="8"/>
    <x v="1"/>
    <s v="Grupo artistico musical compuesto por minimo 3 artistas, muisca (Rock, Hip Hop, Trio entre otros géneros) Reconocimiento por evento "/>
    <s v="UNIDAD"/>
    <n v="1"/>
    <n v="2"/>
    <m/>
    <m/>
    <n v="3"/>
    <s v="EVOFORMAS"/>
    <n v="4165000"/>
    <s v="ESPACIOS DE VIDA"/>
    <n v="2499000"/>
    <s v="CEDEINCO"/>
    <n v="2082500"/>
    <n v="3"/>
    <n v="2915500"/>
    <n v="8746500"/>
    <n v="1101955.4210584019"/>
    <n v="4017455.4210584019"/>
    <n v="1813544.5789415981"/>
    <s v=""/>
    <n v="2499000"/>
    <n v="2082500"/>
    <n v="2290750"/>
    <n v="6872250"/>
    <s v="Precio final obtenido del presente estudio de mercado. Metodo: promedio y desviación estandar de la cotizaciones obtenidas, con el objetivo de definir un rango superior e inferior que involucre en el promedio final ajustado las cotizaciones que se encuentran dentro del rango y descarte las que no por su distancia al promedio evidando sobrecosto o precio inferiores que desestimulen la participación de oferentes. "/>
  </r>
  <r>
    <n v="9"/>
    <x v="1"/>
    <s v="Transporte para 40 pasajeros bus en trayecto de ida y regreso y con cobertura am y pm dentro de la Localidad de Chapinero o a destinos urbanos y rurales según requerimiento, y en cumplimiento de las medidas de distanciamiento físico vigentes en el momento de la ejecución. los servicios deberán ser prestados en vehículos de modelos 2015 en adelante y éstos deben contar con todos los documentos legales al día, como son SOAT, Revisiones técnico-mecánicas, extractos de contrato, pólizas RC y RCE, documentos que serán revisados entes de iniciar la prestación de cualquier servicio. "/>
    <s v="UNIDAD"/>
    <n v="3"/>
    <n v="2"/>
    <n v="2"/>
    <n v="2"/>
    <n v="9"/>
    <s v="ELBER ANTONIO VALENCIA T."/>
    <n v="950000"/>
    <s v="JIMMY FONSECA ALBA"/>
    <n v="450000"/>
    <s v="COLOMBIA TRANSPORTE Y TURISMO"/>
    <n v="380000"/>
    <n v="3"/>
    <n v="593333.33333333337"/>
    <n v="5340000"/>
    <n v="310859.02485424693"/>
    <n v="904192.35818758025"/>
    <n v="282474.30847908644"/>
    <s v=""/>
    <n v="450000"/>
    <n v="380000"/>
    <n v="415000"/>
    <n v="3735000"/>
    <s v="Precio final obtenido del presente estudio de mercado. Metodo: promedio y desviación estandar de la cotizaciones obtenidas, con el objetivo de definir un rango superior e inferior que involucre en el promedio final ajustado las cotizaciones que se encuentran dentro del rango y descarte las que no por su distancia al promedio evidando sobrecosto o precio inferiores que desestimulen la participación de oferentes. "/>
  </r>
  <r>
    <n v="10"/>
    <x v="2"/>
    <s v="Refrigerios Especiales: Sanduche de pollo o roasbeaf en pan bagueth de 15 cm , sin lechuga, con vegetales a eleccion o Wrap de Pollo o carne sin lechuga+ vegetales a elección + Bebida (jugo en botella de vidrio) + Fruta (mandarina o manzana verde o pera verde) + Chocolatina de 6 grs con empaque en bolsa de papel y servilletas, (Incluido transporte en perímetro Urbano ). * (EL VALOR UNITARIO CORRESPONDE AL VALOR POR PERSONA). * No está permitido el uso de plástico para empaques, los desechables deben ser aptos por acciones amigables con el medio ambiente."/>
    <s v="UNIDAD"/>
    <n v="100"/>
    <n v="240"/>
    <n v="60"/>
    <n v="120"/>
    <n v="520"/>
    <s v="Logisticos Tequendama"/>
    <n v="37318.400000000001"/>
    <s v="Corservicol"/>
    <n v="14000"/>
    <s v="Fundacion Ways Of Hope"/>
    <n v="19800"/>
    <n v="3"/>
    <n v="23706.133333333331"/>
    <n v="12327189.333333332"/>
    <n v="12140.031007099342"/>
    <n v="35846.164340432675"/>
    <n v="11566.10232623399"/>
    <s v=""/>
    <n v="14000"/>
    <n v="19800"/>
    <n v="16900"/>
    <n v="8788000"/>
    <s v="Precio final obtenido del presente estudio de mercado. Metodo: promedio y desviación estandar de la cotizaciones obtenidas, con el objetivo de definir un rango superior e inferior que involucre en el promedio final ajustado las cotizaciones que se encuentran dentro del rango y descarte las que no por su distancia al promedio evidando sobrecosto o precio inferiores que desestimulen la participación de oferentes. "/>
  </r>
  <r>
    <n v="11"/>
    <x v="2"/>
    <s v="Servicio de estación de café para 100 personas con galletas, agua (botellón), aromatica, tinto, menaje pesado (mesas y mantelería para estación de servicio), menaje para atender al público (vasos de vidrio para el agua), mezcladores, azucar, splenda e instacream, debe incluir personal de servicio (Minimo 2 meseros) y transporte en perímetro urbano (ida y regreso). La estación de café debe estar muy bien presentada y el azucar, aromáticas, splenda e instacream deben estar en recipientes que permitan que la estación se vea organizada. No está permitido el uso de plástico para empaques, los desechables deben ser aptos por acciones amigables con el medio ambiente."/>
    <s v="UNIDAD"/>
    <n v="1"/>
    <m/>
    <m/>
    <m/>
    <n v="1"/>
    <s v=" DU BRANDS "/>
    <n v="1687636"/>
    <s v="Corservicol"/>
    <n v="2800000"/>
    <s v=" PUBLICCA "/>
    <n v="1428000"/>
    <n v="3"/>
    <n v="1971878.6666666667"/>
    <n v="1971878.6666666667"/>
    <n v="728828.80031275726"/>
    <n v="2700707.466979424"/>
    <n v="1243049.8663539095"/>
    <n v="1687636"/>
    <s v=""/>
    <n v="1428000"/>
    <n v="1557818"/>
    <n v="1557818"/>
    <s v="Precio final obtenido del presente estudio de mercado. Metodo: promedio y desviación estandar de la cotizaciones obtenidas, con el objetivo de definir un rango superior e inferior que involucre en el promedio final ajustado las cotizaciones que se encuentran dentro del rango y descarte las que no por su distancia al promedio evidando sobrecosto o precio inferiores que desestimulen la participación de oferentes. "/>
  </r>
  <r>
    <n v="12"/>
    <x v="1"/>
    <s v="Alquiler de espacio convencional o no convencional en la localidad para 40 personas por mínimo 3 horas, con sillas el cual debe contar con acceso adecuado para personas en condición de discapacidad, sonido, luces, baños, video beam, conexión a internet, computador portátil y contar con protocolos aprobados de bioseguridad. (las condiciones deben permitir la participación en modalidad semipresencial)"/>
    <s v="UNIDAD"/>
    <n v="3"/>
    <m/>
    <m/>
    <m/>
    <n v="3"/>
    <s v="UNIVERSIDAD PILOTO DE COLOMBIA"/>
    <n v="720000"/>
    <s v="HOTEL VILAR AMERICA"/>
    <n v="1190000"/>
    <s v="COLEGIO NUEVO GIMNASIO"/>
    <n v="650000"/>
    <n v="3"/>
    <n v="853333.33333333337"/>
    <n v="2560000"/>
    <n v="293655.12652316043"/>
    <n v="1146988.4598564939"/>
    <n v="559678.20681017288"/>
    <n v="720000"/>
    <s v=""/>
    <n v="650000"/>
    <n v="685000"/>
    <n v="2055000"/>
    <s v="Precio final obtenido del presente estudio de mercado. Metodo: promedio y desviación estandar de la cotizaciones obtenidas, con el objetivo de definir un rango superior e inferior que involucre en el promedio final ajustado las cotizaciones que se encuentran dentro del rango y descarte las que no por su distancia al promedio evidando sobrecosto o precio inferiores que desestimulen la participación de oferentes. "/>
  </r>
  <r>
    <n v="13"/>
    <x v="1"/>
    <s v="Alquiler, transporte e instalación de carpa 4X4 a 4 Aguas con laterales"/>
    <s v="UNIDAD"/>
    <n v="3"/>
    <m/>
    <m/>
    <m/>
    <n v="3"/>
    <s v="Logisticos Tequendama"/>
    <n v="639744"/>
    <s v="Corservicol"/>
    <n v="360000"/>
    <s v="Fundacion Ways Of Hope"/>
    <n v="224000"/>
    <n v="3"/>
    <n v="407914.66666666669"/>
    <n v="1223744"/>
    <n v="211973.1819012333"/>
    <n v="619887.84856790002"/>
    <n v="195941.48476543339"/>
    <s v=""/>
    <n v="360000"/>
    <n v="224000"/>
    <n v="292000"/>
    <n v="876000"/>
    <s v="Precio final obtenido del presente estudio de mercado. Metodo: promedio y desviación estandar de la cotizaciones obtenidas, con el objetivo de definir un rango superior e inferior que involucre en el promedio final ajustado las cotizaciones que se encuentran dentro del rango y descarte las que no por su distancia al promedio evidando sobrecosto o precio inferiores que desestimulen la participación de oferentes. "/>
  </r>
  <r>
    <n v="14"/>
    <x v="1"/>
    <s v="Transporte para el equipo técnico durante la Fase 2. Escuelas de Campo y extensionismo: 18 días de alquiler de camioneta 4X4 mayor al 2013 con SOAT y demás documentación pertinente al día., para recorridos en la zona urbana, periurbana y rural dentro de la Localidad de Chapinero. Con el fin de cumplir con las 3 visitas de extensión rural para cada una de las Unidades Productivas de la ruralidad y 3 visitas de extensionismo a cada una de las Huertas Urbanas y Periurbanas, que hayan sido seleccionadas como beneficiarias del proyecto."/>
    <s v="DIAS"/>
    <n v="6"/>
    <n v="6"/>
    <n v="6"/>
    <m/>
    <n v="18"/>
    <s v="ELBER ANTONIO VALENCIA T."/>
    <n v="420000"/>
    <s v="JIMMY FONSECA ALBA"/>
    <n v="300000"/>
    <s v="VIAJES COLOMBIA VIVA"/>
    <n v="500000"/>
    <n v="3"/>
    <n v="406666.66666666669"/>
    <n v="7320000"/>
    <n v="100664.45913694338"/>
    <n v="507331.12580361008"/>
    <n v="306002.2075297233"/>
    <n v="420000"/>
    <s v=""/>
    <n v="500000"/>
    <n v="460000"/>
    <n v="8280000"/>
    <s v="Precio final obtenido del presente estudio de mercado. Metodo: promedio y desviación estandar de la cotizaciones obtenidas, con el objetivo de definir un rango superior e inferior que involucre en el promedio final ajustado las cotizaciones que se encuentran dentro del rango y descarte las que no por su distancia al promedio evidando sobrecosto o precio inferiores que desestimulen la participación de oferentes. "/>
  </r>
  <r>
    <n v="15"/>
    <x v="2"/>
    <s v="Paquetes tecnológicos huertas urbanas_x000a_(MONTO NO OFERTABLE)"/>
    <s v="BOLSA DE MONTO AGOTABLE"/>
    <m/>
    <m/>
    <m/>
    <m/>
    <n v="1"/>
    <s v="DEFINIDO POR_x000a_EL FDLCH"/>
    <n v="140000000"/>
    <s v="DEFINIDO POR_x000a_EL FDLCH"/>
    <n v="140000000"/>
    <s v="DEFINIDO POR_x000a_EL FDLCH"/>
    <n v="140000000"/>
    <n v="3"/>
    <n v="140000000"/>
    <n v="140000000"/>
    <n v="0"/>
    <n v="140000000"/>
    <n v="140000000"/>
    <n v="140000000"/>
    <n v="140000000"/>
    <n v="140000000"/>
    <n v="140000000"/>
    <n v="140000000"/>
    <s v="Precio final obtenido del presente estudio de mercado. Metodo: promedio y desviación estandar de la cotizaciones obtenidas, con el objetivo de definir un rango superior e inferior que involucre en el promedio final ajustado las cotizaciones que se encuentran dentro del rango y descarte las que no por su distancia al promedio evidando sobrecosto o precio inferiores que desestimulen la participación de oferentes. "/>
  </r>
  <r>
    <n v="16"/>
    <x v="2"/>
    <s v="Paquetes tecnológicos Unidades productivas_x000a_(MONTO NO OFERTABLE)"/>
    <s v="BOLSA DE MONTO AGOTABLE"/>
    <m/>
    <m/>
    <m/>
    <m/>
    <n v="1"/>
    <s v="DEFINIDO POR_x000a_EL FDLCH"/>
    <n v="84000000"/>
    <s v="DEFINIDO POR_x000a_EL FDLCH"/>
    <n v="84000000"/>
    <s v="DEFINIDO POR_x000a_EL FDLCH"/>
    <n v="84000000"/>
    <n v="3"/>
    <n v="84000000"/>
    <n v="84000000"/>
    <n v="0"/>
    <n v="84000000"/>
    <n v="84000000"/>
    <n v="84000000"/>
    <n v="84000000"/>
    <n v="84000000"/>
    <n v="84000000"/>
    <n v="84000000"/>
    <s v="Precio final obtenido del presente estudio de mercado. Metodo: promedio y desviación estandar de la cotizaciones obtenidas, con el objetivo de definir un rango superior e inferior que involucre en el promedio final ajustado las cotizaciones que se encuentran dentro del rango y descarte las que no por su distancia al promedio evidando sobrecosto o precio inferiores que desestimulen la participación de oferentes. "/>
  </r>
  <r>
    <n v="17"/>
    <x v="2"/>
    <s v="Tulas impermeables de color de 30 x 40 cm con marca a una tinta, con cordón nacional"/>
    <s v="UNIDAD"/>
    <m/>
    <m/>
    <m/>
    <m/>
    <n v="200"/>
    <s v="Logisticos Tequendama"/>
    <n v="25323"/>
    <s v="Corservicol"/>
    <n v="19000"/>
    <s v="Fundacion Ways Of Hope"/>
    <n v="24500"/>
    <n v="3"/>
    <n v="22941"/>
    <n v="4588200"/>
    <n v="3437.7235200056448"/>
    <n v="26378.723520005646"/>
    <n v="19503.276479994354"/>
    <n v="25323"/>
    <s v=""/>
    <n v="24500"/>
    <n v="24912"/>
    <n v="4982400"/>
    <m/>
  </r>
  <r>
    <n v="18"/>
    <x v="2"/>
    <s v="Esfero Publicitario impreso a 1 tinta. Tampografía "/>
    <s v="UNIDAD"/>
    <m/>
    <m/>
    <m/>
    <m/>
    <n v="200"/>
    <s v="Logisticos Tequendama"/>
    <n v="2932"/>
    <s v="Corservicol"/>
    <n v="3200"/>
    <s v="Fundacion Ways Of Hope"/>
    <n v="2780"/>
    <n v="3"/>
    <n v="2970.6666666666665"/>
    <n v="594133.33333333326"/>
    <n v="212.65308211576274"/>
    <n v="3183.3197487824291"/>
    <n v="2758.0135845509039"/>
    <n v="2932"/>
    <s v=""/>
    <n v="2780"/>
    <n v="2856"/>
    <n v="571200"/>
    <m/>
  </r>
  <r>
    <n v="19"/>
    <x v="2"/>
    <s v="Agendas ½ carta (21X14 cm) Portada full color 4 X 0, tintas, hojas internas 1x1 tintas "/>
    <s v="UNIDAD"/>
    <m/>
    <m/>
    <m/>
    <m/>
    <n v="200"/>
    <s v="Logisticos Tequendama"/>
    <n v="63974"/>
    <s v="Corservicol"/>
    <n v="19500"/>
    <s v="Fundacion Ways Of Hope"/>
    <n v="24000"/>
    <n v="3"/>
    <n v="35824.666666666664"/>
    <n v="7164933.333333333"/>
    <n v="24481.650788566796"/>
    <n v="60306.31745523346"/>
    <n v="11343.015878099868"/>
    <s v=""/>
    <n v="19500"/>
    <n v="24000"/>
    <n v="21750"/>
    <n v="4350000"/>
    <m/>
  </r>
  <r>
    <n v="20"/>
    <x v="2"/>
    <s v="Kit Lombricultura:_x000a_canastillas lineales de fondo perforado reforzada 25cm para cada huerta. _x000a_"/>
    <s v="UNIDAD"/>
    <n v="120"/>
    <n v="36"/>
    <m/>
    <m/>
    <n v="156"/>
    <s v="ECORECICLAJE UNIVERSAL"/>
    <n v="16500"/>
    <s v="SOLUENVASES"/>
    <n v="12495"/>
    <s v="EL REY MUEBLES PLASTICOS"/>
    <n v="22491"/>
    <n v="3"/>
    <n v="17162"/>
    <n v="2677272"/>
    <n v="5030.7739961163034"/>
    <n v="22192.773996116302"/>
    <n v="12131.226003883698"/>
    <n v="16500"/>
    <n v="12495"/>
    <s v=""/>
    <n v="14498"/>
    <n v="2261688"/>
    <s v="Precio final obtenido del presente estudio de mercado. Metodo: promedio y desviación estandar de la cotizaciones obtenidas, con el objetivo de definir un rango superior e inferior que involucre en el promedio final ajustado las cotizaciones que se encuentran dentro del rango y descarte las que no por su distancia al promedio evidando sobrecosto o precio inferiores que desestimulen la participación de oferentes. "/>
  </r>
  <r>
    <n v="21"/>
    <x v="2"/>
    <s v="Kit Lombricultura: kilo de semilla lombriz californiana para cada huerta."/>
    <s v="UNIDAD"/>
    <n v="40"/>
    <n v="12"/>
    <m/>
    <m/>
    <n v="52"/>
    <s v="COLOMBIAN HAPPY"/>
    <n v="18000"/>
    <s v="CONFIABONOS"/>
    <n v="15000"/>
    <s v="SEMBRAMOS"/>
    <n v="24000"/>
    <n v="3"/>
    <n v="19000"/>
    <n v="988000"/>
    <n v="4582.5756949558399"/>
    <n v="23582.575694955842"/>
    <n v="14417.42430504416"/>
    <n v="18000"/>
    <n v="15000"/>
    <s v=""/>
    <n v="16500"/>
    <n v="858000"/>
    <s v="Precio final obtenido del presente estudio de mercado. Metodo: promedio y desviación estandar de la cotizaciones obtenidas, con el objetivo de definir un rango superior e inferior que involucre en el promedio final ajustado las cotizaciones que se encuentran dentro del rango y descarte las que no por su distancia al promedio evidando sobrecosto o precio inferiores que desestimulen la participación de oferentes. "/>
  </r>
  <r>
    <n v="22"/>
    <x v="2"/>
    <s v="Custodios de semillas: rollo de plástico negro de 6 metros de ancho calibre 6 para invernadero. "/>
    <s v="UNIDAD"/>
    <n v="1"/>
    <m/>
    <m/>
    <m/>
    <n v="1"/>
    <s v="Belplasticos"/>
    <n v="400000"/>
    <s v="Calypso"/>
    <n v="695000"/>
    <s v="HOMECENTER"/>
    <n v="572900"/>
    <n v="3"/>
    <n v="555966.66666666663"/>
    <n v="555966.66666666663"/>
    <n v="148227.20173211567"/>
    <n v="704193.86839878233"/>
    <n v="407739.46493455092"/>
    <s v=""/>
    <n v="695000"/>
    <n v="572900"/>
    <n v="633950"/>
    <n v="633950"/>
    <s v="Precio final obtenido del presente estudio de mercado. Metodo: promedio y desviación estandar de la cotizaciones obtenidas, con el objetivo de definir un rango superior e inferior que involucre en el promedio final ajustado las cotizaciones que se encuentran dentro del rango y descarte las que no por su distancia al promedio evidando sobrecosto o precio inferiores que desestimulen la participación de oferentes. "/>
  </r>
  <r>
    <n v="23"/>
    <x v="2"/>
    <s v="                Custodios de semillas: bandejas de germinación de 72 cavidades"/>
    <s v="UNIDAD"/>
    <n v="45"/>
    <m/>
    <m/>
    <m/>
    <n v="45"/>
    <s v="FALABELLA"/>
    <n v="9900"/>
    <s v="HOMECENTER"/>
    <n v="9900"/>
    <s v="SEMBRAMOS"/>
    <n v="20000"/>
    <n v="3"/>
    <n v="13266.666666666666"/>
    <n v="597000"/>
    <n v="5831.2377188152213"/>
    <n v="19097.904385481888"/>
    <n v="7435.4289478514447"/>
    <n v="9900"/>
    <n v="9900"/>
    <s v=""/>
    <n v="9900"/>
    <n v="445500"/>
    <s v="Precio final obtenido del presente estudio de mercado. Metodo: promedio y desviación estandar de la cotizaciones obtenidas, con el objetivo de definir un rango superior e inferior que involucre en el promedio final ajustado las cotizaciones que se encuentran dentro del rango y descarte las que no por su distancia al promedio evidando sobrecosto o precio inferiores que desestimulen la participación de oferentes. "/>
  </r>
  <r>
    <n v="24"/>
    <x v="2"/>
    <s v="Custodios de semillas: bandejas de germinación de 128 cavidades, "/>
    <s v="UNIDAD"/>
    <n v="45"/>
    <m/>
    <m/>
    <m/>
    <n v="45"/>
    <s v="AGROACTIVO"/>
    <n v="9937"/>
    <s v="TIERRAGRO"/>
    <n v="11400"/>
    <s v="IMPULSEMILLAS"/>
    <n v="9916"/>
    <n v="3"/>
    <n v="10417.666666666666"/>
    <n v="468795"/>
    <n v="850.79041680858938"/>
    <n v="11268.457083475256"/>
    <n v="9566.8762498580763"/>
    <n v="9937"/>
    <s v=""/>
    <n v="9916"/>
    <n v="9927"/>
    <n v="446715"/>
    <s v="Precio final obtenido del presente estudio de mercado. Metodo: promedio y desviación estandar de la cotizaciones obtenidas, con el objetivo de definir un rango superior e inferior que involucre en el promedio final ajustado las cotizaciones que se encuentran dentro del rango y descarte las que no por su distancia al promedio evidando sobrecosto o precio inferiores que desestimulen la participación de oferentes. "/>
  </r>
  <r>
    <n v="25"/>
    <x v="2"/>
    <s v="Custodios de semillas: bultos de 50 L de sustrato de crecimiento. "/>
    <s v="UNIDAD"/>
    <n v="15"/>
    <m/>
    <m/>
    <m/>
    <n v="15"/>
    <s v="COLOMBIAN HAPPY"/>
    <n v="108500"/>
    <s v="GREENSHOP"/>
    <n v="110000"/>
    <s v="SEMBRAMOS"/>
    <n v="75000"/>
    <n v="3"/>
    <n v="97833.333333333328"/>
    <n v="1467500"/>
    <n v="19788.464653260344"/>
    <n v="117621.79798659368"/>
    <n v="78044.868680072977"/>
    <n v="108500"/>
    <n v="110000"/>
    <s v=""/>
    <n v="109250"/>
    <n v="1638750"/>
    <s v="Precio final obtenido del presente estudio de mercado. Metodo: promedio y desviación estandar de la cotizaciones obtenidas, con el objetivo de definir un rango superior e inferior que involucre en el promedio final ajustado las cotizaciones que se encuentran dentro del rango y descarte las que no por su distancia al promedio evidando sobrecosto o precio inferiores que desestimulen la participación de oferentes. "/>
  </r>
  <r>
    <n v="26"/>
    <x v="2"/>
    <s v="Custodios de semillas:  bultos de abimgra. "/>
    <s v="UNIDAD"/>
    <n v="15"/>
    <m/>
    <m/>
    <m/>
    <n v="15"/>
    <s v="AGRICULTURA"/>
    <n v="18000"/>
    <s v="LA CASA DEL GRANJERO"/>
    <n v="36824"/>
    <s v="AGROACTIVOS"/>
    <n v="21500"/>
    <n v="3"/>
    <n v="25441.333333333332"/>
    <n v="381620"/>
    <n v="10011.809293695789"/>
    <n v="35453.142627029119"/>
    <n v="15429.524039637543"/>
    <n v="18000"/>
    <s v=""/>
    <n v="21500"/>
    <n v="19750"/>
    <n v="296250"/>
    <s v="Precio final obtenido del presente estudio de mercado. Metodo: promedio y desviación estandar de la cotizaciones obtenidas, con el objetivo de definir un rango superior e inferior que involucre en el promedio final ajustado las cotizaciones que se encuentran dentro del rango y descarte las que no por su distancia al promedio evidando sobrecosto o precio inferiores que desestimulen la participación de oferentes. "/>
  </r>
  <r>
    <n v="27"/>
    <x v="2"/>
    <s v="Custodios de semillas: kits de herramienta de jardinería.  "/>
    <s v="UNIDAD"/>
    <n v="15"/>
    <m/>
    <m/>
    <m/>
    <n v="15"/>
    <s v="VIVEROSA"/>
    <n v="22000"/>
    <s v="SAMIR"/>
    <n v="11111"/>
    <s v="UNIVERSAL DE TORNILLOS Y HERRAMIENTAS"/>
    <n v="17800"/>
    <n v="3"/>
    <n v="16970.333333333332"/>
    <n v="254554.99999999997"/>
    <n v="5491.7065046607613"/>
    <n v="22462.039837994093"/>
    <n v="11478.626828672572"/>
    <n v="22000"/>
    <s v=""/>
    <n v="17800"/>
    <n v="19900"/>
    <n v="298500"/>
    <s v="Precio final obtenido del presente estudio de mercado. Metodo: promedio y desviación estandar de la cotizaciones obtenidas, con el objetivo de definir un rango superior e inferior que involucre en el promedio final ajustado las cotizaciones que se encuentran dentro del rango y descarte las que no por su distancia al promedio evidando sobrecosto o precio inferiores que desestimulen la participación de oferentes. "/>
  </r>
  <r>
    <n v="28"/>
    <x v="2"/>
    <s v="Custodios de semillas: guantes de jardinería. "/>
    <s v="UNIDAD"/>
    <n v="15"/>
    <m/>
    <m/>
    <m/>
    <n v="15"/>
    <s v="EASY"/>
    <n v="8490"/>
    <s v="VIVEROSA"/>
    <n v="9700"/>
    <s v="HOMECENTER"/>
    <n v="14900"/>
    <n v="3"/>
    <n v="11030"/>
    <n v="165450"/>
    <n v="3405.6864212666437"/>
    <n v="14435.686421266644"/>
    <n v="7624.3135787333558"/>
    <n v="8490"/>
    <n v="9700"/>
    <s v=""/>
    <n v="9095"/>
    <n v="136425"/>
    <s v="Precio final obtenido del presente estudio de mercado. Metodo: promedio y desviación estandar de la cotizaciones obtenidas, con el objetivo de definir un rango superior e inferior que involucre en el promedio final ajustado las cotizaciones que se encuentran dentro del rango y descarte las que no por su distancia al promedio evidando sobrecosto o precio inferiores que desestimulen la participación de oferentes. "/>
  </r>
  <r>
    <n v="29"/>
    <x v="2"/>
    <s v="Custodios de semillas: regaderas jardín 2.5 Litros. "/>
    <s v="UNIDAD"/>
    <n v="15"/>
    <m/>
    <m/>
    <m/>
    <n v="15"/>
    <s v="FALABELLA"/>
    <n v="21900"/>
    <s v="HOMECENTER"/>
    <n v="21900"/>
    <s v="TUMATERA"/>
    <n v="22900"/>
    <n v="3"/>
    <n v="22233.333333333332"/>
    <n v="333500"/>
    <n v="577.35026918962581"/>
    <n v="22810.683602522957"/>
    <n v="21655.983064143707"/>
    <n v="21900"/>
    <n v="21900"/>
    <s v=""/>
    <n v="21900"/>
    <n v="328500"/>
    <s v="Precio final obtenido del presente estudio de mercado. Metodo: promedio y desviación estandar de la cotizaciones obtenidas, con el objetivo de definir un rango superior e inferior que involucre en el promedio final ajustado las cotizaciones que se encuentran dentro del rango y descarte las que no por su distancia al promedio evidando sobrecosto o precio inferiores que desestimulen la participación de oferentes. "/>
  </r>
  <r>
    <n v="30"/>
    <x v="2"/>
    <s v="Custodios de semillas: cajas de Grapa 5/16 Grapadora Trabajo. "/>
    <s v="UNIDAD"/>
    <n v="3"/>
    <m/>
    <m/>
    <m/>
    <n v="3"/>
    <s v="EASY"/>
    <n v="16950"/>
    <s v="HOMECENTER"/>
    <n v="16950"/>
    <s v="FERREMASTER"/>
    <n v="10506"/>
    <n v="3"/>
    <n v="14802"/>
    <n v="44406"/>
    <n v="3720.4451346579485"/>
    <n v="18522.445134657948"/>
    <n v="11081.554865342052"/>
    <n v="16950"/>
    <n v="16950"/>
    <s v=""/>
    <n v="16950"/>
    <n v="50850"/>
    <s v="Precio final obtenido del presente estudio de mercado. Metodo: promedio y desviación estandar de la cotizaciones obtenidas, con el objetivo de definir un rango superior e inferior que involucre en el promedio final ajustado las cotizaciones que se encuentran dentro del rango y descarte las que no por su distancia al promedio evidando sobrecosto o precio inferiores que desestimulen la participación de oferentes. "/>
  </r>
  <r>
    <n v="31"/>
    <x v="2"/>
    <s v="Custodios de semillas: cajas de puntilla para madera de 1 pulgada. "/>
    <s v="UNIDAD"/>
    <n v="3"/>
    <m/>
    <m/>
    <m/>
    <n v="3"/>
    <s v="FERRETERIA SAMIR"/>
    <n v="8717"/>
    <s v="FERRETRIA JAMUNDI"/>
    <n v="6500"/>
    <s v="COMADERAS"/>
    <n v="6900"/>
    <n v="3"/>
    <n v="7372.333333333333"/>
    <n v="22117"/>
    <n v="1181.5652048589313"/>
    <n v="8553.8985381922648"/>
    <n v="6190.7681284744012"/>
    <s v=""/>
    <n v="6500"/>
    <n v="6900"/>
    <n v="6700"/>
    <n v="20100"/>
    <s v="Precio final obtenido del presente estudio de mercado. Metodo: promedio y desviación estandar de la cotizaciones obtenidas, con el objetivo de definir un rango superior e inferior que involucre en el promedio final ajustado las cotizaciones que se encuentran dentro del rango y descarte las que no por su distancia al promedio evidando sobrecosto o precio inferiores que desestimulen la participación de oferentes. "/>
  </r>
  <r>
    <n v="32"/>
    <x v="2"/>
    <s v="Custodios de semillas: listones de madera 4*4 por 3 metros"/>
    <s v="UNIDAD"/>
    <n v="30"/>
    <m/>
    <m/>
    <m/>
    <n v="30"/>
    <s v="HOMECENTER"/>
    <n v="23900"/>
    <s v="FORANDES"/>
    <n v="14280"/>
    <s v="EASY"/>
    <n v="7590"/>
    <n v="3"/>
    <n v="15256.666666666666"/>
    <n v="457700"/>
    <n v="8198.7458390496104"/>
    <n v="23455.412505716275"/>
    <n v="7057.9208276170557"/>
    <s v=""/>
    <n v="14280"/>
    <n v="7590"/>
    <n v="10935"/>
    <n v="328050"/>
    <s v="Precio final obtenido del presente estudio de mercado. Metodo: promedio y desviación estandar de la cotizaciones obtenidas, con el objetivo de definir un rango superior e inferior que involucre en el promedio final ajustado las cotizaciones que se encuentran dentro del rango y descarte las que no por su distancia al promedio evidando sobrecosto o precio inferiores que desestimulen la participación de oferentes. "/>
  </r>
  <r>
    <n v="33"/>
    <x v="2"/>
    <s v="Custodios de semillas: recipientes para guardar las semillas: Envase de vidrio 130 ml, terminado media rosca, tapa Twist off. "/>
    <s v="UNIDAD"/>
    <n v="75"/>
    <m/>
    <m/>
    <m/>
    <n v="75"/>
    <s v="SUQUIN SAS"/>
    <n v="2500"/>
    <s v="MANUARTE"/>
    <n v="2850"/>
    <s v="DISPROPAN"/>
    <n v="1800"/>
    <n v="3"/>
    <n v="2383.3333333333335"/>
    <n v="178750"/>
    <n v="534.63383107818197"/>
    <n v="2917.9671644115156"/>
    <n v="1848.6995022551514"/>
    <n v="2500"/>
    <n v="2850"/>
    <s v=""/>
    <n v="2675"/>
    <n v="200625"/>
    <s v="Precio final obtenido del presente estudio de mercado. Metodo: promedio y desviación estandar de la cotizaciones obtenidas, con el objetivo de definir un rango superior e inferior que involucre en el promedio final ajustado las cotizaciones que se encuentran dentro del rango y descarte las que no por su distancia al promedio evidando sobrecosto o precio inferiores que desestimulen la participación de oferentes. "/>
  </r>
  <r>
    <n v="34"/>
    <x v="2"/>
    <s v="Custodios de semillas:  estante para disponer recipientes: Estantes de plástico solido 15&quot; de 4 niveles.  "/>
    <s v="UNIDAD"/>
    <n v="5"/>
    <m/>
    <m/>
    <m/>
    <n v="5"/>
    <s v="RIMAX"/>
    <n v="141900"/>
    <s v="HOMECENTER"/>
    <n v="119900"/>
    <s v="GALAXIA"/>
    <n v="107730"/>
    <n v="3"/>
    <n v="123176.66666666667"/>
    <n v="615883.33333333337"/>
    <n v="17319.054054229753"/>
    <n v="140495.72072089644"/>
    <n v="105857.61261243692"/>
    <s v=""/>
    <n v="119900"/>
    <n v="107730"/>
    <n v="113815"/>
    <n v="569075"/>
    <s v="Precio final obtenido del presente estudio de mercado. Metodo: promedio y desviación estandar de la cotizaciones obtenidas, con el objetivo de definir un rango superior e inferior que involucre en el promedio final ajustado las cotizaciones que se encuentran dentro del rango y descarte las que no por su distancia al promedio evidando sobrecosto o precio inferiores que desestimulen la participación de oferentes. "/>
  </r>
  <r>
    <n v="35"/>
    <x v="2"/>
    <s v="_x000a_Custodios de semillas:  sobres de semillas criollas, 10 sobres entre 10 a 20 gramos de especies de semilla limpia criollas entre hortalizas, aromáticas, tubérculos, leguminosas y/o cereales."/>
    <s v="UNIDAD"/>
    <n v="50"/>
    <m/>
    <m/>
    <m/>
    <n v="50"/>
    <s v="ASOCIACION AGROECOLOGICA NUEVAS RAICES"/>
    <n v="5000"/>
    <s v="EMELINA MORENO GOMEZ"/>
    <n v="10000"/>
    <s v="TIERRAAGRO"/>
    <n v="3300"/>
    <n v="3"/>
    <n v="6100"/>
    <n v="305000"/>
    <n v="3482.8149534535996"/>
    <n v="9582.8149534535987"/>
    <n v="2617.1850465464004"/>
    <n v="5000"/>
    <s v=""/>
    <n v="3300"/>
    <n v="4150"/>
    <n v="207500"/>
    <s v="Precio final obtenido del presente estudio de mercado. Metodo: promedio y desviación estandar de la cotizaciones obtenidas, con el objetivo de definir un rango superior e inferior que involucre en el promedio final ajustado las cotizaciones que se encuentran dentro del rango y descarte las que no por su distancia al promedio evidando sobrecosto o precio inferiores que desestimulen la participación de oferentes. "/>
  </r>
  <r>
    <n v="36"/>
    <x v="3"/>
    <s v="Pendón: Diseño, diagramación  e impresión de banner de 70,00 cm x 100,0 cm con características para instalarar en los puntos intervenidos, tubos en la parte superior e inferior, lazo para sujetar, entre otras condiciones que permitan que se asegure, instalado por el operador en las actividades que sea requerido."/>
    <s v="UNIDAD"/>
    <n v="5"/>
    <n v="20"/>
    <n v="12"/>
    <m/>
    <n v="37"/>
    <s v="Litografia Bogota.co"/>
    <n v="35000"/>
    <s v="Impresiones publicitarias.com"/>
    <n v="28000"/>
    <s v="Tarjetas de presentacion Bogota"/>
    <n v="48000"/>
    <n v="3"/>
    <n v="37000"/>
    <n v="1369000"/>
    <n v="10148.891565092219"/>
    <n v="47148.891565092221"/>
    <n v="26851.108434907779"/>
    <n v="35000"/>
    <n v="28000"/>
    <s v=""/>
    <n v="31500"/>
    <n v="1165500"/>
    <m/>
  </r>
  <r>
    <n v="37"/>
    <x v="1"/>
    <s v="Transporte de carga para suministro de bienes y servicios dentro de la localidad de Chapinero, vehículo tipo camión o camioneta con capacidad de 1 tonelada de carga, modelos superios a 2015, certificado tecnico mecanico vigente, SOAT vigente y demás requisitos para el transito y transporte de materiales e insumos del proyecto."/>
    <s v="DIAS"/>
    <n v="5"/>
    <n v="6"/>
    <n v="1"/>
    <n v="2"/>
    <n v="14"/>
    <s v="OMEGA CARGO"/>
    <n v="350000"/>
    <s v="ARKAMBIENTAL"/>
    <n v="600000"/>
    <s v="ARCA SOLUCIONES _x000a_EMPRESARIALES"/>
    <n v="400000"/>
    <n v="3"/>
    <n v="450000"/>
    <n v="6300000"/>
    <n v="132287.56555322953"/>
    <n v="582287.56555322953"/>
    <n v="317712.43444677047"/>
    <n v="350000"/>
    <s v=""/>
    <n v="400000"/>
    <n v="375000"/>
    <n v="5250000"/>
    <s v="Precio final obtenido del presente estudio de mercado. Metodo: promedio y desviación estandar de la cotizaciones obtenidas, con el objetivo de definir un rango superior e inferior que involucre en el promedio final ajustado las cotizaciones que se encuentran dentro del rango y descarte las que no por su distancia al promedio evidando sobrecosto o precio inferiores que desestimulen la participación de oferentes. "/>
  </r>
  <r>
    <n v="38"/>
    <x v="2"/>
    <s v="Encuentro de negocios: Almuerzo o cena tipo empresarial: Proteina en entrada, plato fuerte (menu a seleccionar), ensalada (se deben presentar mínimo dos propuestas para elección), jugo y postre. Menaje (cristalería y vajilla en cerámica o porcelana, cubiertería), menaje pesado (mesas y mantelería para servicio), debe incluír Samo Var para mantener la comida caliente; (los que sean necesarios) y transporte en perímetro urbano ida y regreso."/>
    <s v="UNIDAD"/>
    <n v="80"/>
    <m/>
    <m/>
    <m/>
    <n v="80"/>
    <s v=" PUBLICCA "/>
    <n v="45220"/>
    <s v="Corservicol"/>
    <n v="28000"/>
    <s v=" TAKTIKOS "/>
    <n v="44720"/>
    <n v="3"/>
    <n v="39313.333333333336"/>
    <n v="3145066.666666667"/>
    <n v="9800.8230946861549"/>
    <n v="49114.156428019487"/>
    <n v="29512.510238647181"/>
    <n v="45220"/>
    <s v=""/>
    <n v="44720"/>
    <n v="44970"/>
    <n v="3597600"/>
    <s v="Precio final obtenido del presente estudio de mercado. Metodo: promedio y desviación estandar de la cotizaciones obtenidas, con el objetivo de definir un rango superior e inferior que involucre en el promedio final ajustado las cotizaciones que se encuentran dentro del rango y descarte las que no por su distancia al promedio evidando sobrecosto o precio inferiores que desestimulen la participación de oferentes. "/>
  </r>
  <r>
    <n v="39"/>
    <x v="2"/>
    <s v="Encuentro de negocios: Acrilico de 25 cm X 25 cm X 3.0 mm de grosor,en material recuperado biodegradable, con pirograbado o similar, que contenga información referente a los conceptos ambientales tratados en las diferentes actividades de socialización de conocimientos del proyecto"/>
    <s v="UNIDAD"/>
    <n v="15"/>
    <m/>
    <m/>
    <m/>
    <n v="15"/>
    <s v="GRUPO DUMOS"/>
    <n v="30000"/>
    <s v="SURTIACRILICOS"/>
    <n v="25000"/>
    <s v="BEDOYA PUBLICIDAD"/>
    <n v="28000"/>
    <n v="3"/>
    <n v="27666.666666666668"/>
    <n v="415000"/>
    <n v="2516.6114784235833"/>
    <n v="30183.278145090251"/>
    <n v="25150.055188243085"/>
    <n v="30000"/>
    <s v=""/>
    <n v="28000"/>
    <n v="29000"/>
    <n v="435000"/>
    <s v="Precio final obtenido del presente estudio de mercado. Metodo: promedio y desviación estandar de la cotizaciones obtenidas, con el objetivo de definir un rango superior e inferior que involucre en el promedio final ajustado las cotizaciones que se encuentran dentro del rango y descarte las que no por su distancia al promedio evidando sobrecosto o precio inferiores que desestimulen la participación de oferentes. "/>
  </r>
  <r>
    <n v="40"/>
    <x v="1"/>
    <s v="Mercado campesino: carpas 3mX3m "/>
    <s v="UNIDAD"/>
    <n v="30"/>
    <n v="30"/>
    <m/>
    <m/>
    <n v="60"/>
    <s v="Logisticos Tequendama"/>
    <n v="559776.00000000012"/>
    <s v="Corservicol"/>
    <n v="320000"/>
    <s v="Fundacion Ways Of Hope"/>
    <n v="245064"/>
    <n v="3"/>
    <n v="374946.66666666669"/>
    <n v="22496800"/>
    <n v="164393.62174163997"/>
    <n v="539340.28840830666"/>
    <n v="210553.04492502671"/>
    <s v=""/>
    <n v="320000"/>
    <n v="245064"/>
    <n v="282532"/>
    <n v="16951920"/>
    <s v="Precio final obtenido del presente estudio de mercado. Metodo: promedio y desviación estandar de la cotizaciones obtenidas, con el objetivo de definir un rango superior e inferior que involucre en el promedio final ajustado las cotizaciones que se encuentran dentro del rango y descarte las que no por su distancia al promedio evidando sobrecosto o precio inferiores que desestimulen la participación de oferentes. "/>
  </r>
  <r>
    <n v="41"/>
    <x v="1"/>
    <s v="Mercado campesino: sillas tipo Rimax"/>
    <s v="UNIDAD"/>
    <n v="120"/>
    <n v="120"/>
    <m/>
    <m/>
    <n v="240"/>
    <s v="Logisticos Tequendama"/>
    <n v="3332.0000000000005"/>
    <s v="Corservicol"/>
    <n v="10000"/>
    <s v="Fundacion Ways Of Hope"/>
    <n v="2600"/>
    <n v="3"/>
    <n v="5310.666666666667"/>
    <n v="1274560"/>
    <n v="4077.5410891042329"/>
    <n v="9388.2077557708999"/>
    <n v="1233.125577562434"/>
    <n v="3332.0000000000005"/>
    <s v=""/>
    <n v="2600"/>
    <n v="2966"/>
    <n v="711840"/>
    <s v="Precio final obtenido del presente estudio de mercado. Metodo: promedio y desviación estandar de la cotizaciones obtenidas, con el objetivo de definir un rango superior e inferior que involucre en el promedio final ajustado las cotizaciones que se encuentran dentro del rango y descarte las que no por su distancia al promedio evidando sobrecosto o precio inferiores que desestimulen la participación de oferentes. "/>
  </r>
  <r>
    <n v="42"/>
    <x v="1"/>
    <s v="Mercado campesino: mesas tipo Rimax "/>
    <s v="UNIDAD"/>
    <n v="20"/>
    <n v="20"/>
    <m/>
    <m/>
    <n v="40"/>
    <s v="IWOKE"/>
    <n v="8500"/>
    <s v="MERCADEO ESTRATEGICO"/>
    <n v="12000"/>
    <s v="GRUPO THUNDER"/>
    <n v="10115"/>
    <n v="3"/>
    <n v="10205"/>
    <n v="408200"/>
    <n v="1751.7348543658084"/>
    <n v="11956.734854365808"/>
    <n v="8453.2651456341919"/>
    <n v="8500"/>
    <s v=""/>
    <n v="10115"/>
    <n v="9308"/>
    <n v="372320"/>
    <s v="Precio final obtenido del presente estudio de mercado. Metodo: promedio y desviación estandar de la cotizaciones obtenidas, con el objetivo de definir un rango superior e inferior que involucre en el promedio final ajustado las cotizaciones que se encuentran dentro del rango y descarte las que no por su distancia al promedio evidando sobrecosto o precio inferiores que desestimulen la participación de oferentes. "/>
  </r>
  <r>
    <n v="43"/>
    <x v="1"/>
    <s v="Mercado campesino: Alquiler baños móviles y/o portatiles con insumos que suplan 12 horas de labor , debe incluir operario que se encargue de su manejo y aseo por 12 horas."/>
    <s v="UNIDAD"/>
    <n v="1"/>
    <n v="1"/>
    <m/>
    <m/>
    <n v="2"/>
    <s v="Logisticos Tequendama"/>
    <n v="666400"/>
    <s v="Corservicol"/>
    <n v="370000"/>
    <s v="Fundacion Ways Of Hope"/>
    <n v="720000"/>
    <n v="3"/>
    <n v="585466.66666666663"/>
    <n v="1170933.3333333333"/>
    <n v="188514.33190432316"/>
    <n v="773980.99857098982"/>
    <n v="396952.33476234344"/>
    <n v="666400"/>
    <s v=""/>
    <n v="720000"/>
    <n v="693200"/>
    <n v="1386400"/>
    <s v="Precio final obtenido del presente estudio de mercado. Metodo: promedio y desviación estandar de la cotizaciones obtenidas, con el objetivo de definir un rango superior e inferior que involucre en el promedio final ajustado las cotizaciones que se encuentran dentro del rango y descarte las que no por su distancia al promedio evidando sobrecosto o precio inferiores que desestimulen la participación de oferentes. "/>
  </r>
  <r>
    <n v="44"/>
    <x v="1"/>
    <s v="Mercado campesino: Planta electrica insonora 75 kva parcial de corriente de 10 metros, trifásica tierra y un neutro por 10 horas continuas con operario incluído para operar en instalaciones del evento por el tiempo de servicio (10 horas)."/>
    <s v="UNIDAD"/>
    <n v="1"/>
    <n v="1"/>
    <m/>
    <m/>
    <n v="2"/>
    <s v="ESPACIOS DE VIDA"/>
    <n v="856800"/>
    <s v="EVOFORMAS"/>
    <n v="1190000"/>
    <s v="Fundacion Ways Of Hope"/>
    <n v="840220.92"/>
    <n v="3"/>
    <n v="962340.30666666664"/>
    <n v="1924680.6133333333"/>
    <n v="197333.26746872236"/>
    <n v="1159673.5741353889"/>
    <n v="765007.03919794434"/>
    <n v="856800"/>
    <s v=""/>
    <n v="840220.92"/>
    <n v="848510"/>
    <n v="1697020"/>
    <s v="Precio final obtenido del presente estudio de mercado. Metodo: promedio y desviación estandar de la cotizaciones obtenidas, con el objetivo de definir un rango superior e inferior que involucre en el promedio final ajustado las cotizaciones que se encuentran dentro del rango y descarte las que no por su distancia al promedio evidando sobrecosto o precio inferiores que desestimulen la participación de oferentes. "/>
  </r>
  <r>
    <n v="45"/>
    <x v="2"/>
    <s v="Mercado campesino: Catalogo o Portafolio de productos y servicios de los 12 unidades productivas del área rural y de las 40 huertas urbanas y periurbanas, un total de 52 beneficiarios aprobado por la oficina de prensa del FDLCH y con código de aprobación de la Secretaría Distrital de Gobierno. 500 catalogos Impresos sobre propalcote de 200gr, a 4x4 tintas, tamaño 21,5 x 28 cms, con plástico brillante por las dos caras, 70 páginas internas impresas sobre bond de 90gr a 4x4 tintas, refiladas, intercaladas y cosidas al caballete con 2 ganchos. "/>
    <s v="UNIDAD"/>
    <n v="500"/>
    <m/>
    <m/>
    <m/>
    <n v="500"/>
    <s v="Fundación San Jose"/>
    <n v="29000"/>
    <s v="Fundación Procrear"/>
    <n v="30000"/>
    <s v="Iwoke"/>
    <n v="45000"/>
    <n v="3"/>
    <n v="34666.666666666664"/>
    <n v="17333333.333333332"/>
    <n v="8962.8864398324968"/>
    <n v="43629.553106499159"/>
    <n v="25703.780226834169"/>
    <n v="29000"/>
    <n v="30000"/>
    <s v=""/>
    <n v="29500"/>
    <n v="14750000"/>
    <s v="IPC julio a julio (11,78)"/>
  </r>
  <r>
    <n v="46"/>
    <x v="3"/>
    <s v="Bolsa de monto agotable para medios masivos y/o medios comuniatrios de acuerdo al listado otorgado por oficina de comunicaciones del FDLCH. Se encontrara en ANEXO MEDIOS COMUNITARIOS._x000a_(MONTO NO OFERTABLE)"/>
    <s v="BOLSA DE MONTO AGOTABLE"/>
    <m/>
    <m/>
    <m/>
    <m/>
    <n v="1"/>
    <s v="DEFINIDO POR_x000a_EL FDLCH"/>
    <n v="8494254"/>
    <s v="DEFINIDO POR_x000a_EL FDLCH"/>
    <n v="8494254"/>
    <s v="DEFINIDO POR_x000a_EL FDLCH"/>
    <n v="8494254"/>
    <n v="3"/>
    <n v="8494254"/>
    <n v="8494254"/>
    <n v="0"/>
    <n v="8494254"/>
    <n v="8494254"/>
    <n v="8494254"/>
    <n v="8494254"/>
    <n v="8494254"/>
    <n v="8494254"/>
    <n v="8494254"/>
    <s v="Monto no ofertable sujeto a las necesidades durante la ejecución y al alcance del recurso previo estudio de mercado, y/o previa aprobación del comité técnico"/>
  </r>
  <r>
    <n v="47"/>
    <x v="1"/>
    <s v="Bolsa de monto agotable para Insumos de papelería, fotocopias, impresiones, esferos, lápices y material que se requiera y se solicite en la ejecucion del contrato"/>
    <s v="BOLSA DE MONTO AGOTABLE"/>
    <m/>
    <m/>
    <m/>
    <m/>
    <n v="1"/>
    <s v="DEFINIDO POR_x000a_EL FDLCH"/>
    <n v="2000000"/>
    <s v="DEFINIDO POR_x000a_EL FDLCH"/>
    <n v="2000000"/>
    <s v="DEFINIDO POR_x000a_EL FDLCH"/>
    <n v="2000000"/>
    <n v="3"/>
    <n v="2000000"/>
    <n v="2000000"/>
    <n v="0"/>
    <n v="2000000"/>
    <n v="2000000"/>
    <n v="2000000"/>
    <n v="2000000"/>
    <n v="2000000"/>
    <n v="2000000"/>
    <n v="2000000"/>
    <s v="Monto no ofertable sujeto a las necesidades durante la ejecución y al alcance del recurso previo estudio de mercado, y/o previa aprobación del comité técnico"/>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C1868D63-B984-4E47-9815-8D00A25074AA}" name="TablaDinámica2" cacheId="0" applyNumberFormats="0" applyBorderFormats="0" applyFontFormats="0" applyPatternFormats="0" applyAlignmentFormats="0" applyWidthHeightFormats="1" dataCaption="Valores" updatedVersion="8" minRefreshableVersion="3" useAutoFormatting="1" itemPrintTitles="1" createdVersion="7" indent="0" outline="1" outlineData="1" multipleFieldFilters="0">
  <location ref="A3:C8" firstHeaderRow="0" firstDataRow="1" firstDataCol="1"/>
  <pivotFields count="27">
    <pivotField showAll="0"/>
    <pivotField axis="axisRow" showAll="0">
      <items count="6">
        <item x="1"/>
        <item x="3"/>
        <item x="2"/>
        <item x="0"/>
        <item m="1" x="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7" showAll="0"/>
    <pivotField numFmtId="167" showAll="0"/>
    <pivotField numFmtId="165" showAll="0"/>
    <pivotField numFmtId="167" showAll="0"/>
    <pivotField numFmtId="167" showAll="0"/>
    <pivotField showAll="0"/>
    <pivotField showAll="0"/>
    <pivotField showAll="0"/>
    <pivotField numFmtId="169" showAll="0"/>
    <pivotField dataField="1" numFmtId="167" showAll="0"/>
    <pivotField showAll="0"/>
  </pivotFields>
  <rowFields count="1">
    <field x="1"/>
  </rowFields>
  <rowItems count="5">
    <i>
      <x/>
    </i>
    <i>
      <x v="1"/>
    </i>
    <i>
      <x v="2"/>
    </i>
    <i>
      <x v="3"/>
    </i>
    <i t="grand">
      <x/>
    </i>
  </rowItems>
  <colFields count="1">
    <field x="-2"/>
  </colFields>
  <colItems count="2">
    <i>
      <x/>
    </i>
    <i i="1">
      <x v="1"/>
    </i>
  </colItems>
  <dataFields count="2">
    <dataField name="Suma de Precio final total" fld="25" baseField="0" baseItem="0" numFmtId="166"/>
    <dataField name="Suma de Precio final total2" fld="25" showDataAs="percentOfTotal" baseField="1" baseItem="0" numFmtId="10"/>
  </dataFields>
  <formats count="1">
    <format dxfId="0">
      <pivotArea outline="0" collapsedLevelsAreSubtotals="1" fieldPosition="0">
        <references count="1">
          <reference field="4294967294" count="1" selected="0">
            <x v="0"/>
          </reference>
        </references>
      </pivotArea>
    </format>
  </formats>
  <pivotTableStyleInfo name="PivotStyleMedium9"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2" Type="http://schemas.microsoft.com/office/2019/04/relationships/namedSheetView" Target="../namedSheetViews/namedSheetView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F65319-960A-4E75-9BB5-B3D568611A19}">
  <dimension ref="A3:E12"/>
  <sheetViews>
    <sheetView workbookViewId="0">
      <selection activeCell="C17" sqref="C17"/>
    </sheetView>
  </sheetViews>
  <sheetFormatPr baseColWidth="10" defaultColWidth="9.1640625" defaultRowHeight="15" x14ac:dyDescent="0.2"/>
  <cols>
    <col min="1" max="2" width="20.83203125" bestFit="1" customWidth="1"/>
    <col min="3" max="3" width="22" bestFit="1" customWidth="1"/>
    <col min="4" max="4" width="16.83203125" bestFit="1" customWidth="1"/>
  </cols>
  <sheetData>
    <row r="3" spans="1:5" x14ac:dyDescent="0.2">
      <c r="A3" s="18" t="s">
        <v>0</v>
      </c>
      <c r="B3" t="s">
        <v>1</v>
      </c>
      <c r="C3" t="s">
        <v>2</v>
      </c>
      <c r="D3" s="75" t="s">
        <v>3</v>
      </c>
      <c r="E3" s="75" t="s">
        <v>4</v>
      </c>
    </row>
    <row r="4" spans="1:5" x14ac:dyDescent="0.2">
      <c r="A4" s="73" t="s">
        <v>5</v>
      </c>
      <c r="B4" s="50">
        <v>59987750</v>
      </c>
      <c r="C4" s="19">
        <v>0.128453426124197</v>
      </c>
      <c r="D4" s="74">
        <v>0.15</v>
      </c>
      <c r="E4" s="19">
        <f>D4-C4</f>
        <v>2.1546573875802999E-2</v>
      </c>
    </row>
    <row r="5" spans="1:5" x14ac:dyDescent="0.2">
      <c r="A5" s="73" t="s">
        <v>6</v>
      </c>
      <c r="B5" s="50">
        <v>9659754</v>
      </c>
      <c r="C5" s="19">
        <v>2.0684698072805138E-2</v>
      </c>
      <c r="D5" s="74">
        <v>0.05</v>
      </c>
      <c r="E5" s="19">
        <f>D5-C5</f>
        <v>2.9315301927194864E-2</v>
      </c>
    </row>
    <row r="6" spans="1:5" x14ac:dyDescent="0.2">
      <c r="A6" s="73" t="s">
        <v>7</v>
      </c>
      <c r="B6" s="50">
        <v>271752496</v>
      </c>
      <c r="C6" s="19">
        <v>0.58191112633832975</v>
      </c>
      <c r="D6" s="74">
        <v>0.6</v>
      </c>
      <c r="E6" s="19">
        <f>D6-C6</f>
        <v>1.8088873661670224E-2</v>
      </c>
    </row>
    <row r="7" spans="1:5" x14ac:dyDescent="0.2">
      <c r="A7" s="73" t="s">
        <v>8</v>
      </c>
      <c r="B7" s="50">
        <v>125600000</v>
      </c>
      <c r="C7" s="19">
        <v>0.26895074946466807</v>
      </c>
      <c r="D7" s="74">
        <v>0.2</v>
      </c>
      <c r="E7" s="19">
        <f>D7-C7</f>
        <v>-6.895074946466806E-2</v>
      </c>
    </row>
    <row r="8" spans="1:5" x14ac:dyDescent="0.2">
      <c r="A8" s="73" t="s">
        <v>9</v>
      </c>
      <c r="B8" s="50">
        <v>467000000</v>
      </c>
      <c r="C8" s="19">
        <v>1</v>
      </c>
    </row>
    <row r="11" spans="1:5" x14ac:dyDescent="0.2">
      <c r="A11" s="77" t="s">
        <v>10</v>
      </c>
      <c r="B11" s="76">
        <v>467000000</v>
      </c>
    </row>
    <row r="12" spans="1:5" x14ac:dyDescent="0.2">
      <c r="A12" s="73" t="s">
        <v>4</v>
      </c>
      <c r="B12" s="76">
        <f>B11-B8</f>
        <v>0</v>
      </c>
      <c r="C12" s="80"/>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T259"/>
  <sheetViews>
    <sheetView tabSelected="1" zoomScale="96" zoomScaleNormal="90" workbookViewId="0">
      <pane ySplit="1" topLeftCell="A2" activePane="bottomLeft" state="frozen"/>
      <selection pane="bottomLeft" activeCell="C7" sqref="C7"/>
    </sheetView>
  </sheetViews>
  <sheetFormatPr baseColWidth="10" defaultColWidth="9.1640625" defaultRowHeight="11.25" customHeight="1" x14ac:dyDescent="0.2"/>
  <cols>
    <col min="1" max="1" width="9.1640625" style="12"/>
    <col min="2" max="2" width="12.1640625" style="40" customWidth="1"/>
    <col min="3" max="3" width="60.5" style="40" customWidth="1"/>
    <col min="4" max="4" width="9.1640625" style="40" customWidth="1"/>
    <col min="5" max="5" width="5.5" style="12" customWidth="1"/>
    <col min="6" max="6" width="5.1640625" style="12" customWidth="1"/>
    <col min="7" max="8" width="5" style="12" customWidth="1"/>
    <col min="9" max="9" width="9.1640625" style="12" customWidth="1"/>
    <col min="10" max="10" width="14.6640625" style="12" customWidth="1"/>
    <col min="11" max="11" width="13.5" style="12" customWidth="1"/>
    <col min="12" max="12" width="19.33203125" style="12" customWidth="1"/>
    <col min="13" max="13" width="14.5" style="12" customWidth="1"/>
    <col min="14" max="14" width="15.83203125" style="12" customWidth="1"/>
    <col min="15" max="15" width="15.5" style="12" customWidth="1"/>
    <col min="16" max="16" width="16.6640625" style="12" customWidth="1"/>
    <col min="17" max="17" width="16.83203125" style="12" customWidth="1"/>
    <col min="18" max="18" width="20.5" style="12" customWidth="1"/>
    <col min="19" max="19" width="19.83203125" style="12" customWidth="1"/>
    <col min="20" max="21" width="16.6640625" style="12" customWidth="1"/>
    <col min="22" max="23" width="16.83203125" style="12" customWidth="1"/>
    <col min="24" max="24" width="17.5" style="12" customWidth="1"/>
    <col min="25" max="25" width="14.83203125" style="12" bestFit="1" customWidth="1"/>
    <col min="26" max="26" width="20.5" style="12" bestFit="1" customWidth="1"/>
    <col min="27" max="27" width="70.1640625" style="12" customWidth="1"/>
    <col min="28" max="33" width="16.6640625" style="12" customWidth="1"/>
    <col min="34" max="38" width="15.83203125" style="12" customWidth="1"/>
    <col min="39" max="39" width="16.5" style="16" customWidth="1"/>
    <col min="40" max="40" width="17.1640625" style="16" customWidth="1"/>
    <col min="41" max="41" width="14.5" style="2" customWidth="1"/>
    <col min="42" max="42" width="14.6640625" style="2" customWidth="1"/>
    <col min="43" max="43" width="14" style="2" customWidth="1"/>
    <col min="44" max="44" width="14.5" style="2" customWidth="1"/>
    <col min="45" max="45" width="12.6640625" style="2" customWidth="1"/>
    <col min="46" max="46" width="14.1640625" style="2" customWidth="1"/>
    <col min="47" max="47" width="15" style="2" customWidth="1"/>
    <col min="48" max="48" width="15.5" style="2" customWidth="1"/>
    <col min="49" max="49" width="14.6640625" style="2" customWidth="1"/>
    <col min="50" max="50" width="15.6640625" style="2" customWidth="1"/>
    <col min="51" max="51" width="14.83203125" style="2" customWidth="1"/>
    <col min="52" max="52" width="15" style="2" customWidth="1"/>
    <col min="53" max="53" width="12" style="2" customWidth="1"/>
    <col min="54" max="54" width="13" style="2" customWidth="1"/>
    <col min="55" max="55" width="11.6640625" style="2" customWidth="1"/>
    <col min="56" max="56" width="13.33203125" style="2" customWidth="1"/>
    <col min="57" max="57" width="15.33203125" style="12" customWidth="1"/>
    <col min="58" max="58" width="16.83203125" style="12" customWidth="1"/>
    <col min="59" max="59" width="14.5" style="12" customWidth="1"/>
    <col min="60" max="60" width="18" style="12" customWidth="1"/>
    <col min="61" max="61" width="15.83203125" style="12" customWidth="1"/>
    <col min="62" max="62" width="18" style="12" customWidth="1"/>
    <col min="63" max="63" width="15.33203125" style="12" customWidth="1"/>
    <col min="64" max="64" width="17.83203125" style="12" customWidth="1"/>
    <col min="65" max="65" width="16.33203125" style="12" customWidth="1"/>
    <col min="66" max="66" width="18.1640625" style="12" customWidth="1"/>
    <col min="67" max="67" width="18" style="12" customWidth="1"/>
    <col min="68" max="68" width="15.33203125" style="12" customWidth="1"/>
    <col min="69" max="69" width="16.1640625" style="12" customWidth="1"/>
    <col min="70" max="70" width="15.6640625" style="12" customWidth="1"/>
    <col min="71" max="71" width="13.83203125" style="12" customWidth="1"/>
    <col min="72" max="72" width="15" style="12" customWidth="1"/>
    <col min="73" max="16384" width="9.1640625" style="12"/>
  </cols>
  <sheetData>
    <row r="1" spans="1:72" s="31" customFormat="1" ht="39.75" customHeight="1" x14ac:dyDescent="0.2">
      <c r="A1" s="25" t="s">
        <v>11</v>
      </c>
      <c r="B1" s="34" t="s">
        <v>12</v>
      </c>
      <c r="C1" s="34" t="s">
        <v>13</v>
      </c>
      <c r="D1" s="34" t="s">
        <v>14</v>
      </c>
      <c r="E1" s="26" t="s">
        <v>15</v>
      </c>
      <c r="F1" s="26" t="s">
        <v>16</v>
      </c>
      <c r="G1" s="26" t="s">
        <v>17</v>
      </c>
      <c r="H1" s="26" t="s">
        <v>18</v>
      </c>
      <c r="I1" s="26" t="s">
        <v>19</v>
      </c>
      <c r="J1" s="27" t="s">
        <v>20</v>
      </c>
      <c r="K1" s="27" t="s">
        <v>21</v>
      </c>
      <c r="L1" s="27" t="s">
        <v>22</v>
      </c>
      <c r="M1" s="27" t="s">
        <v>23</v>
      </c>
      <c r="N1" s="27" t="s">
        <v>24</v>
      </c>
      <c r="O1" s="27" t="s">
        <v>25</v>
      </c>
      <c r="P1" s="28" t="s">
        <v>26</v>
      </c>
      <c r="Q1" s="28" t="s">
        <v>27</v>
      </c>
      <c r="R1" s="28" t="s">
        <v>28</v>
      </c>
      <c r="S1" s="28" t="s">
        <v>29</v>
      </c>
      <c r="T1" s="28" t="s">
        <v>30</v>
      </c>
      <c r="U1" s="28" t="s">
        <v>31</v>
      </c>
      <c r="V1" s="27" t="s">
        <v>32</v>
      </c>
      <c r="W1" s="27" t="s">
        <v>33</v>
      </c>
      <c r="X1" s="27" t="s">
        <v>34</v>
      </c>
      <c r="Y1" s="29" t="s">
        <v>35</v>
      </c>
      <c r="Z1" s="28" t="s">
        <v>36</v>
      </c>
      <c r="AA1" s="28" t="s">
        <v>37</v>
      </c>
      <c r="AB1" s="30"/>
      <c r="AC1" s="30"/>
      <c r="AD1" s="30"/>
      <c r="AE1" s="30"/>
      <c r="AF1" s="30"/>
      <c r="AG1" s="30"/>
      <c r="AH1" s="30"/>
      <c r="AI1" s="30"/>
      <c r="AJ1" s="30"/>
      <c r="AK1" s="30"/>
      <c r="AL1" s="30"/>
      <c r="AM1" s="30"/>
      <c r="AN1" s="30"/>
      <c r="AO1" s="30"/>
      <c r="AP1" s="30"/>
      <c r="AQ1" s="30"/>
      <c r="AR1" s="30"/>
      <c r="AS1" s="30"/>
      <c r="AT1" s="30"/>
      <c r="AU1" s="30"/>
      <c r="AV1" s="30"/>
      <c r="AW1" s="30"/>
      <c r="AX1" s="30"/>
      <c r="AY1" s="30"/>
      <c r="AZ1" s="30"/>
      <c r="BA1" s="30"/>
      <c r="BB1" s="30"/>
      <c r="BC1" s="30"/>
      <c r="BD1" s="30"/>
      <c r="BE1" s="30"/>
      <c r="BF1" s="30"/>
      <c r="BG1" s="30"/>
      <c r="BH1" s="30"/>
      <c r="BI1" s="30"/>
      <c r="BJ1" s="30"/>
      <c r="BK1" s="30"/>
      <c r="BL1" s="30"/>
      <c r="BM1" s="30"/>
      <c r="BN1" s="30"/>
      <c r="BO1" s="30"/>
      <c r="BP1" s="30"/>
      <c r="BQ1" s="30"/>
      <c r="BR1" s="30"/>
      <c r="BS1" s="30"/>
      <c r="BT1" s="30"/>
    </row>
    <row r="2" spans="1:72" s="10" customFormat="1" ht="75.75" customHeight="1" x14ac:dyDescent="0.2">
      <c r="A2" s="3">
        <v>1</v>
      </c>
      <c r="B2" s="33" t="s">
        <v>8</v>
      </c>
      <c r="C2" s="35" t="s">
        <v>38</v>
      </c>
      <c r="D2" s="35" t="s">
        <v>39</v>
      </c>
      <c r="E2" s="5"/>
      <c r="F2" s="5"/>
      <c r="G2" s="5"/>
      <c r="H2" s="5"/>
      <c r="I2" s="5">
        <v>6</v>
      </c>
      <c r="J2" s="8" t="s">
        <v>40</v>
      </c>
      <c r="K2" s="6">
        <v>5300000</v>
      </c>
      <c r="L2" s="8" t="s">
        <v>40</v>
      </c>
      <c r="M2" s="6">
        <v>5300000</v>
      </c>
      <c r="N2" s="8" t="s">
        <v>40</v>
      </c>
      <c r="O2" s="6">
        <v>5300000</v>
      </c>
      <c r="P2" s="11">
        <f>COUNT($K2,$M2,$O2,#REF!,#REF!)</f>
        <v>3</v>
      </c>
      <c r="Q2" s="7">
        <f t="shared" ref="Q2:Q48" si="0">AVERAGE($K2,$M2,$O2)</f>
        <v>5300000</v>
      </c>
      <c r="R2" s="7">
        <f t="shared" ref="R2:R48" si="1">$Q2*$I2</f>
        <v>31800000</v>
      </c>
      <c r="S2" s="13">
        <f t="shared" ref="S2:S48" si="2">STDEV($K2,$M2,$O2)</f>
        <v>0</v>
      </c>
      <c r="T2" s="7">
        <f t="shared" ref="T2:T48" si="3">$Q2+$S2</f>
        <v>5300000</v>
      </c>
      <c r="U2" s="14">
        <f t="shared" ref="U2" si="4">Q2-S2</f>
        <v>5300000</v>
      </c>
      <c r="V2" s="7">
        <f t="shared" ref="V2:V48" si="5">IF(AND($K2&gt;=$U2,$K2&lt;=$T2),$K2,"")</f>
        <v>5300000</v>
      </c>
      <c r="W2" s="7">
        <f t="shared" ref="W2:W48" si="6">IF(AND($M2&gt;=$U2,$M2&lt;=$T2),$M2,"")</f>
        <v>5300000</v>
      </c>
      <c r="X2" s="7">
        <f t="shared" ref="X2:X48" si="7">IF(AND($O2&gt;=$U2,$O2&lt;=$T2),$O2,"")</f>
        <v>5300000</v>
      </c>
      <c r="Y2" s="71">
        <f t="shared" ref="Y2:Y48" si="8">ROUND(AVERAGE($V2:$X2),0)</f>
        <v>5300000</v>
      </c>
      <c r="Z2" s="14">
        <f t="shared" ref="Z2:Z48" si="9">$Y2*$I2</f>
        <v>31800000</v>
      </c>
      <c r="AA2" s="24" t="s">
        <v>41</v>
      </c>
      <c r="AB2" s="7"/>
      <c r="AC2" s="11"/>
      <c r="AD2" s="7"/>
      <c r="AE2" s="11"/>
      <c r="AF2" s="7"/>
      <c r="AG2" s="11"/>
      <c r="AH2" s="7"/>
      <c r="AI2" s="11"/>
      <c r="AJ2" s="7"/>
      <c r="AK2" s="11"/>
      <c r="AL2" s="7"/>
      <c r="AO2" s="4"/>
      <c r="AP2" s="4"/>
      <c r="AQ2" s="4"/>
      <c r="AR2" s="4"/>
      <c r="AS2" s="4"/>
      <c r="AT2" s="4"/>
      <c r="AU2" s="4"/>
      <c r="AV2" s="4"/>
      <c r="AW2" s="4"/>
      <c r="AX2" s="4"/>
      <c r="AY2" s="4"/>
      <c r="AZ2" s="4"/>
      <c r="BA2" s="4"/>
      <c r="BB2" s="4"/>
      <c r="BC2" s="4"/>
      <c r="BD2" s="4"/>
    </row>
    <row r="3" spans="1:72" s="10" customFormat="1" ht="75.75" customHeight="1" x14ac:dyDescent="0.2">
      <c r="A3" s="3">
        <v>2</v>
      </c>
      <c r="B3" s="33" t="s">
        <v>8</v>
      </c>
      <c r="C3" s="36" t="s">
        <v>42</v>
      </c>
      <c r="D3" s="35" t="s">
        <v>39</v>
      </c>
      <c r="E3" s="5"/>
      <c r="F3" s="5"/>
      <c r="G3" s="5"/>
      <c r="H3" s="5"/>
      <c r="I3" s="5">
        <v>6</v>
      </c>
      <c r="J3" s="8" t="s">
        <v>43</v>
      </c>
      <c r="K3" s="6">
        <v>4800000</v>
      </c>
      <c r="L3" s="8" t="s">
        <v>43</v>
      </c>
      <c r="M3" s="6">
        <v>4800000</v>
      </c>
      <c r="N3" s="8" t="s">
        <v>43</v>
      </c>
      <c r="O3" s="6">
        <v>4800000</v>
      </c>
      <c r="P3" s="11">
        <f>COUNT($K3,$M3,$O3,#REF!,#REF!)</f>
        <v>3</v>
      </c>
      <c r="Q3" s="7">
        <f t="shared" si="0"/>
        <v>4800000</v>
      </c>
      <c r="R3" s="7">
        <f t="shared" si="1"/>
        <v>28800000</v>
      </c>
      <c r="S3" s="13">
        <f t="shared" si="2"/>
        <v>0</v>
      </c>
      <c r="T3" s="7">
        <f t="shared" si="3"/>
        <v>4800000</v>
      </c>
      <c r="U3" s="14">
        <f t="shared" ref="U3:U48" si="10">Q3-S3</f>
        <v>4800000</v>
      </c>
      <c r="V3" s="7">
        <f t="shared" si="5"/>
        <v>4800000</v>
      </c>
      <c r="W3" s="7">
        <f t="shared" si="6"/>
        <v>4800000</v>
      </c>
      <c r="X3" s="7">
        <f t="shared" si="7"/>
        <v>4800000</v>
      </c>
      <c r="Y3" s="71">
        <f t="shared" si="8"/>
        <v>4800000</v>
      </c>
      <c r="Z3" s="14">
        <f t="shared" si="9"/>
        <v>28800000</v>
      </c>
      <c r="AA3" s="24" t="s">
        <v>41</v>
      </c>
      <c r="AB3" s="7"/>
      <c r="AC3" s="11"/>
      <c r="AD3" s="7"/>
      <c r="AE3" s="11"/>
      <c r="AF3" s="7"/>
      <c r="AG3" s="11"/>
      <c r="AH3" s="7"/>
      <c r="AI3" s="11"/>
      <c r="AJ3" s="7"/>
      <c r="AK3" s="11"/>
      <c r="AL3" s="7"/>
      <c r="AO3" s="4"/>
      <c r="AP3" s="4"/>
      <c r="AQ3" s="4"/>
      <c r="AR3" s="4"/>
      <c r="AS3" s="4"/>
      <c r="AT3" s="4"/>
      <c r="AU3" s="4"/>
      <c r="AV3" s="4"/>
      <c r="AW3" s="4"/>
      <c r="AX3" s="4"/>
      <c r="AY3" s="4"/>
      <c r="AZ3" s="4"/>
      <c r="BA3" s="4"/>
      <c r="BB3" s="4"/>
      <c r="BC3" s="4"/>
      <c r="BD3" s="4"/>
    </row>
    <row r="4" spans="1:72" s="10" customFormat="1" ht="75.75" customHeight="1" x14ac:dyDescent="0.2">
      <c r="A4" s="3">
        <v>3</v>
      </c>
      <c r="B4" s="33" t="s">
        <v>8</v>
      </c>
      <c r="C4" s="36" t="s">
        <v>44</v>
      </c>
      <c r="D4" s="35" t="s">
        <v>39</v>
      </c>
      <c r="E4" s="5"/>
      <c r="F4" s="5"/>
      <c r="G4" s="5"/>
      <c r="H4" s="5"/>
      <c r="I4" s="5">
        <v>1</v>
      </c>
      <c r="J4" s="8" t="s">
        <v>45</v>
      </c>
      <c r="K4" s="6">
        <v>4800000</v>
      </c>
      <c r="L4" s="8" t="s">
        <v>45</v>
      </c>
      <c r="M4" s="6">
        <v>4800000</v>
      </c>
      <c r="N4" s="8" t="s">
        <v>45</v>
      </c>
      <c r="O4" s="6">
        <v>4800000</v>
      </c>
      <c r="P4" s="11">
        <f>COUNT($K4,$M4,$O4,#REF!,#REF!)</f>
        <v>3</v>
      </c>
      <c r="Q4" s="7">
        <f t="shared" si="0"/>
        <v>4800000</v>
      </c>
      <c r="R4" s="7">
        <f t="shared" si="1"/>
        <v>4800000</v>
      </c>
      <c r="S4" s="13">
        <f t="shared" si="2"/>
        <v>0</v>
      </c>
      <c r="T4" s="7">
        <f t="shared" si="3"/>
        <v>4800000</v>
      </c>
      <c r="U4" s="14">
        <f t="shared" si="10"/>
        <v>4800000</v>
      </c>
      <c r="V4" s="7">
        <f t="shared" si="5"/>
        <v>4800000</v>
      </c>
      <c r="W4" s="7">
        <f t="shared" si="6"/>
        <v>4800000</v>
      </c>
      <c r="X4" s="7">
        <f t="shared" si="7"/>
        <v>4800000</v>
      </c>
      <c r="Y4" s="71">
        <f t="shared" si="8"/>
        <v>4800000</v>
      </c>
      <c r="Z4" s="14">
        <f t="shared" si="9"/>
        <v>4800000</v>
      </c>
      <c r="AA4" s="24" t="s">
        <v>41</v>
      </c>
      <c r="AB4" s="7"/>
      <c r="AC4" s="11"/>
      <c r="AD4" s="7"/>
      <c r="AE4" s="11"/>
      <c r="AF4" s="7"/>
      <c r="AG4" s="11"/>
      <c r="AH4" s="7"/>
      <c r="AI4" s="11"/>
      <c r="AJ4" s="7"/>
      <c r="AK4" s="11"/>
      <c r="AL4" s="7"/>
      <c r="AO4" s="4"/>
      <c r="AP4" s="4"/>
      <c r="AQ4" s="4"/>
      <c r="AR4" s="4"/>
      <c r="AS4" s="4"/>
      <c r="AT4" s="4"/>
      <c r="AU4" s="4"/>
      <c r="AV4" s="4"/>
      <c r="AW4" s="4"/>
      <c r="AX4" s="4"/>
      <c r="AY4" s="4"/>
      <c r="AZ4" s="4"/>
      <c r="BA4" s="4"/>
      <c r="BB4" s="4"/>
      <c r="BC4" s="4"/>
      <c r="BD4" s="4"/>
    </row>
    <row r="5" spans="1:72" s="10" customFormat="1" ht="79.5" customHeight="1" x14ac:dyDescent="0.2">
      <c r="A5" s="3">
        <v>4</v>
      </c>
      <c r="B5" s="33" t="s">
        <v>8</v>
      </c>
      <c r="C5" s="35" t="s">
        <v>46</v>
      </c>
      <c r="D5" s="35" t="s">
        <v>39</v>
      </c>
      <c r="E5" s="5"/>
      <c r="F5" s="5"/>
      <c r="G5" s="5"/>
      <c r="H5" s="5"/>
      <c r="I5" s="5">
        <v>10</v>
      </c>
      <c r="J5" s="8" t="s">
        <v>40</v>
      </c>
      <c r="K5" s="6">
        <v>3100000</v>
      </c>
      <c r="L5" s="8" t="s">
        <v>40</v>
      </c>
      <c r="M5" s="6">
        <v>3100000</v>
      </c>
      <c r="N5" s="8" t="s">
        <v>40</v>
      </c>
      <c r="O5" s="6">
        <v>3100000</v>
      </c>
      <c r="P5" s="11">
        <f>COUNT($K5,$M5,$O5,#REF!,#REF!)</f>
        <v>3</v>
      </c>
      <c r="Q5" s="7">
        <f t="shared" si="0"/>
        <v>3100000</v>
      </c>
      <c r="R5" s="7">
        <f t="shared" si="1"/>
        <v>31000000</v>
      </c>
      <c r="S5" s="13">
        <f t="shared" si="2"/>
        <v>0</v>
      </c>
      <c r="T5" s="7">
        <f t="shared" si="3"/>
        <v>3100000</v>
      </c>
      <c r="U5" s="14">
        <f t="shared" si="10"/>
        <v>3100000</v>
      </c>
      <c r="V5" s="7">
        <f t="shared" si="5"/>
        <v>3100000</v>
      </c>
      <c r="W5" s="7">
        <f t="shared" si="6"/>
        <v>3100000</v>
      </c>
      <c r="X5" s="7">
        <f t="shared" si="7"/>
        <v>3100000</v>
      </c>
      <c r="Y5" s="71">
        <f t="shared" si="8"/>
        <v>3100000</v>
      </c>
      <c r="Z5" s="14">
        <f t="shared" si="9"/>
        <v>31000000</v>
      </c>
      <c r="AA5" s="24" t="s">
        <v>41</v>
      </c>
      <c r="AB5" s="7"/>
      <c r="AC5" s="7"/>
      <c r="AD5" s="7"/>
      <c r="AE5" s="7"/>
      <c r="AF5" s="7"/>
      <c r="AG5" s="7"/>
      <c r="AH5" s="7"/>
      <c r="AI5" s="7"/>
      <c r="AJ5" s="7"/>
      <c r="AK5" s="7"/>
      <c r="AL5" s="7"/>
      <c r="AO5" s="4"/>
      <c r="AP5" s="4"/>
      <c r="AQ5" s="4"/>
      <c r="AR5" s="4"/>
      <c r="AS5" s="4"/>
      <c r="AT5" s="4"/>
      <c r="AU5" s="4"/>
      <c r="AV5" s="4"/>
      <c r="AW5" s="4"/>
      <c r="AX5" s="4"/>
      <c r="AY5" s="4"/>
      <c r="AZ5" s="4"/>
      <c r="BA5" s="4"/>
      <c r="BB5" s="4"/>
      <c r="BC5" s="4"/>
      <c r="BD5" s="4"/>
    </row>
    <row r="6" spans="1:72" s="10" customFormat="1" ht="39" x14ac:dyDescent="0.2">
      <c r="A6" s="3">
        <v>5</v>
      </c>
      <c r="B6" s="33" t="s">
        <v>8</v>
      </c>
      <c r="C6" s="35" t="s">
        <v>47</v>
      </c>
      <c r="D6" s="35" t="s">
        <v>39</v>
      </c>
      <c r="E6" s="5"/>
      <c r="F6" s="5"/>
      <c r="G6" s="5"/>
      <c r="H6" s="5"/>
      <c r="I6" s="5">
        <v>8</v>
      </c>
      <c r="J6" s="8" t="s">
        <v>40</v>
      </c>
      <c r="K6" s="6">
        <v>2400000</v>
      </c>
      <c r="L6" s="8" t="s">
        <v>40</v>
      </c>
      <c r="M6" s="6">
        <v>2400000</v>
      </c>
      <c r="N6" s="8" t="s">
        <v>40</v>
      </c>
      <c r="O6" s="6">
        <v>2400000</v>
      </c>
      <c r="P6" s="11">
        <f>COUNT($K6,$M6,$O6,#REF!,#REF!)</f>
        <v>3</v>
      </c>
      <c r="Q6" s="7">
        <f t="shared" si="0"/>
        <v>2400000</v>
      </c>
      <c r="R6" s="7">
        <f t="shared" si="1"/>
        <v>19200000</v>
      </c>
      <c r="S6" s="13">
        <f t="shared" si="2"/>
        <v>0</v>
      </c>
      <c r="T6" s="7">
        <f t="shared" si="3"/>
        <v>2400000</v>
      </c>
      <c r="U6" s="14">
        <f t="shared" si="10"/>
        <v>2400000</v>
      </c>
      <c r="V6" s="7">
        <f t="shared" si="5"/>
        <v>2400000</v>
      </c>
      <c r="W6" s="7">
        <f t="shared" si="6"/>
        <v>2400000</v>
      </c>
      <c r="X6" s="7">
        <f t="shared" si="7"/>
        <v>2400000</v>
      </c>
      <c r="Y6" s="71">
        <f t="shared" si="8"/>
        <v>2400000</v>
      </c>
      <c r="Z6" s="14">
        <f t="shared" si="9"/>
        <v>19200000</v>
      </c>
      <c r="AA6" s="24" t="s">
        <v>48</v>
      </c>
      <c r="AB6" s="7"/>
      <c r="AC6" s="7"/>
      <c r="AD6" s="7"/>
      <c r="AE6" s="7"/>
      <c r="AF6" s="7"/>
      <c r="AG6" s="7"/>
      <c r="AH6" s="7"/>
      <c r="AI6" s="7"/>
      <c r="AJ6" s="7"/>
      <c r="AK6" s="7"/>
      <c r="AL6" s="7"/>
      <c r="AO6" s="4"/>
      <c r="AP6" s="4"/>
      <c r="AQ6" s="4"/>
      <c r="AR6" s="4"/>
      <c r="AS6" s="4"/>
      <c r="AT6" s="4"/>
      <c r="AU6" s="4"/>
      <c r="AV6" s="4"/>
      <c r="AW6" s="4"/>
      <c r="AX6" s="4"/>
      <c r="AY6" s="4"/>
      <c r="AZ6" s="4"/>
      <c r="BA6" s="4"/>
      <c r="BB6" s="4"/>
      <c r="BC6" s="4"/>
      <c r="BD6" s="4"/>
    </row>
    <row r="7" spans="1:72" s="10" customFormat="1" ht="95.25" customHeight="1" x14ac:dyDescent="0.2">
      <c r="A7" s="3">
        <v>6</v>
      </c>
      <c r="B7" s="33" t="s">
        <v>8</v>
      </c>
      <c r="C7" s="35" t="s">
        <v>49</v>
      </c>
      <c r="D7" s="35" t="s">
        <v>39</v>
      </c>
      <c r="E7" s="5"/>
      <c r="F7" s="5"/>
      <c r="G7" s="5"/>
      <c r="H7" s="5"/>
      <c r="I7" s="5">
        <v>2</v>
      </c>
      <c r="J7" s="8" t="s">
        <v>40</v>
      </c>
      <c r="K7" s="6">
        <v>5000000</v>
      </c>
      <c r="L7" s="8" t="s">
        <v>40</v>
      </c>
      <c r="M7" s="6">
        <v>5000000</v>
      </c>
      <c r="N7" s="8" t="s">
        <v>40</v>
      </c>
      <c r="O7" s="6">
        <v>5000000</v>
      </c>
      <c r="P7" s="11">
        <f>COUNT($K7,$M7,$O7,#REF!,#REF!)</f>
        <v>3</v>
      </c>
      <c r="Q7" s="7">
        <f t="shared" si="0"/>
        <v>5000000</v>
      </c>
      <c r="R7" s="7">
        <f t="shared" si="1"/>
        <v>10000000</v>
      </c>
      <c r="S7" s="13">
        <f t="shared" si="2"/>
        <v>0</v>
      </c>
      <c r="T7" s="7">
        <f t="shared" si="3"/>
        <v>5000000</v>
      </c>
      <c r="U7" s="14">
        <f t="shared" si="10"/>
        <v>5000000</v>
      </c>
      <c r="V7" s="7">
        <f t="shared" si="5"/>
        <v>5000000</v>
      </c>
      <c r="W7" s="7">
        <f t="shared" si="6"/>
        <v>5000000</v>
      </c>
      <c r="X7" s="7">
        <f t="shared" si="7"/>
        <v>5000000</v>
      </c>
      <c r="Y7" s="71">
        <f t="shared" si="8"/>
        <v>5000000</v>
      </c>
      <c r="Z7" s="14">
        <f t="shared" si="9"/>
        <v>10000000</v>
      </c>
      <c r="AA7" s="24" t="s">
        <v>50</v>
      </c>
      <c r="AB7" s="7"/>
      <c r="AC7" s="7"/>
      <c r="AD7" s="7"/>
      <c r="AE7" s="7"/>
      <c r="AF7" s="7"/>
      <c r="AG7" s="7"/>
      <c r="AH7" s="7"/>
      <c r="AI7" s="7"/>
      <c r="AJ7" s="7"/>
      <c r="AK7" s="7"/>
      <c r="AL7" s="7"/>
      <c r="AO7" s="4"/>
      <c r="AP7" s="4"/>
      <c r="AQ7" s="4"/>
      <c r="AR7" s="4"/>
      <c r="AS7" s="4"/>
      <c r="AT7" s="4"/>
      <c r="AU7" s="4"/>
      <c r="AV7" s="4"/>
      <c r="AW7" s="4"/>
      <c r="AX7" s="4"/>
      <c r="AY7" s="4"/>
      <c r="AZ7" s="4"/>
      <c r="BA7" s="4"/>
      <c r="BB7" s="4"/>
      <c r="BC7" s="4"/>
      <c r="BD7" s="4"/>
    </row>
    <row r="8" spans="1:72" s="10" customFormat="1" ht="65" x14ac:dyDescent="0.2">
      <c r="A8" s="3">
        <v>7</v>
      </c>
      <c r="B8" s="33" t="s">
        <v>5</v>
      </c>
      <c r="C8" s="33" t="s">
        <v>51</v>
      </c>
      <c r="D8" s="35" t="s">
        <v>14</v>
      </c>
      <c r="E8" s="5">
        <v>1</v>
      </c>
      <c r="F8" s="5">
        <v>1</v>
      </c>
      <c r="G8" s="5"/>
      <c r="H8" s="5"/>
      <c r="I8" s="5">
        <f>E8+F8</f>
        <v>2</v>
      </c>
      <c r="J8" s="8" t="s">
        <v>52</v>
      </c>
      <c r="K8" s="6">
        <v>4800000</v>
      </c>
      <c r="L8" s="8" t="s">
        <v>53</v>
      </c>
      <c r="M8" s="6">
        <v>3060000</v>
      </c>
      <c r="N8" s="8" t="s">
        <v>54</v>
      </c>
      <c r="O8" s="6">
        <v>5000000</v>
      </c>
      <c r="P8" s="11">
        <f>COUNT($K8,$M8,$O8,#REF!,#REF!)</f>
        <v>3</v>
      </c>
      <c r="Q8" s="7">
        <f t="shared" si="0"/>
        <v>4286666.666666667</v>
      </c>
      <c r="R8" s="7">
        <f t="shared" si="1"/>
        <v>8573333.333333334</v>
      </c>
      <c r="S8" s="13">
        <f t="shared" si="2"/>
        <v>1067020.7745556466</v>
      </c>
      <c r="T8" s="7">
        <f t="shared" si="3"/>
        <v>5353687.4412223138</v>
      </c>
      <c r="U8" s="14">
        <f t="shared" si="10"/>
        <v>3219645.8921110202</v>
      </c>
      <c r="V8" s="7">
        <f t="shared" si="5"/>
        <v>4800000</v>
      </c>
      <c r="W8" s="7" t="str">
        <f t="shared" si="6"/>
        <v/>
      </c>
      <c r="X8" s="7">
        <f t="shared" si="7"/>
        <v>5000000</v>
      </c>
      <c r="Y8" s="71">
        <f t="shared" si="8"/>
        <v>4900000</v>
      </c>
      <c r="Z8" s="14">
        <f t="shared" si="9"/>
        <v>9800000</v>
      </c>
      <c r="AA8" s="4" t="s">
        <v>55</v>
      </c>
      <c r="AB8" s="7"/>
      <c r="AC8" s="7"/>
      <c r="AD8" s="7"/>
      <c r="AE8" s="7"/>
      <c r="AF8" s="7"/>
      <c r="AG8" s="11"/>
      <c r="AH8" s="7"/>
      <c r="AI8" s="7"/>
      <c r="AJ8" s="7"/>
      <c r="AK8" s="11"/>
      <c r="AL8" s="7"/>
      <c r="AO8" s="4"/>
      <c r="AP8" s="4"/>
      <c r="AQ8" s="4"/>
      <c r="AR8" s="4"/>
      <c r="AS8" s="11"/>
      <c r="AT8" s="7"/>
      <c r="AU8" s="4"/>
      <c r="AV8" s="4"/>
      <c r="AW8" s="4"/>
      <c r="AX8" s="4"/>
      <c r="AY8" s="4"/>
      <c r="AZ8" s="4"/>
      <c r="BA8" s="4"/>
      <c r="BB8" s="4"/>
      <c r="BC8" s="4"/>
      <c r="BD8" s="4"/>
    </row>
    <row r="9" spans="1:72" s="10" customFormat="1" ht="30" customHeight="1" x14ac:dyDescent="0.2">
      <c r="A9" s="3">
        <v>8</v>
      </c>
      <c r="B9" s="33" t="s">
        <v>5</v>
      </c>
      <c r="C9" s="33" t="s">
        <v>56</v>
      </c>
      <c r="D9" s="35" t="s">
        <v>14</v>
      </c>
      <c r="E9" s="5">
        <v>1</v>
      </c>
      <c r="F9" s="5">
        <v>2</v>
      </c>
      <c r="G9" s="5"/>
      <c r="H9" s="5"/>
      <c r="I9" s="5">
        <f>E9+F9</f>
        <v>3</v>
      </c>
      <c r="J9" s="8" t="s">
        <v>57</v>
      </c>
      <c r="K9" s="6">
        <v>4165000</v>
      </c>
      <c r="L9" s="8" t="s">
        <v>58</v>
      </c>
      <c r="M9" s="6">
        <v>2499000</v>
      </c>
      <c r="N9" s="8" t="s">
        <v>59</v>
      </c>
      <c r="O9" s="6">
        <v>2082500</v>
      </c>
      <c r="P9" s="11">
        <f>COUNT($K9,$M9,$O9,#REF!,#REF!)</f>
        <v>3</v>
      </c>
      <c r="Q9" s="7">
        <f t="shared" si="0"/>
        <v>2915500</v>
      </c>
      <c r="R9" s="7">
        <f t="shared" si="1"/>
        <v>8746500</v>
      </c>
      <c r="S9" s="41">
        <f t="shared" si="2"/>
        <v>1101955.4210584019</v>
      </c>
      <c r="T9" s="7">
        <f t="shared" si="3"/>
        <v>4017455.4210584019</v>
      </c>
      <c r="U9" s="14">
        <f t="shared" si="10"/>
        <v>1813544.5789415981</v>
      </c>
      <c r="V9" s="7" t="str">
        <f t="shared" si="5"/>
        <v/>
      </c>
      <c r="W9" s="7">
        <f t="shared" si="6"/>
        <v>2499000</v>
      </c>
      <c r="X9" s="7">
        <f t="shared" si="7"/>
        <v>2082500</v>
      </c>
      <c r="Y9" s="71">
        <f t="shared" si="8"/>
        <v>2290750</v>
      </c>
      <c r="Z9" s="14">
        <f t="shared" si="9"/>
        <v>6872250</v>
      </c>
      <c r="AA9" s="4" t="s">
        <v>55</v>
      </c>
      <c r="AB9" s="7"/>
      <c r="AC9" s="7"/>
      <c r="AD9" s="7"/>
      <c r="AE9" s="7"/>
      <c r="AF9" s="7"/>
      <c r="AG9" s="11"/>
      <c r="AH9" s="7"/>
      <c r="AI9" s="7"/>
      <c r="AJ9" s="7"/>
      <c r="AK9" s="11"/>
      <c r="AL9" s="7"/>
      <c r="AO9" s="4"/>
      <c r="AP9" s="4"/>
      <c r="AQ9" s="4"/>
      <c r="AR9" s="4"/>
      <c r="AS9" s="4"/>
      <c r="AT9" s="4"/>
      <c r="AU9" s="4"/>
      <c r="AV9" s="4"/>
      <c r="AW9" s="4"/>
      <c r="AX9" s="4"/>
      <c r="AY9" s="4"/>
      <c r="AZ9" s="4"/>
      <c r="BA9" s="4"/>
      <c r="BB9" s="4"/>
      <c r="BC9" s="4"/>
      <c r="BD9" s="4"/>
      <c r="BO9" s="11"/>
      <c r="BP9" s="24"/>
    </row>
    <row r="10" spans="1:72" s="10" customFormat="1" ht="91" x14ac:dyDescent="0.2">
      <c r="A10" s="3">
        <v>9</v>
      </c>
      <c r="B10" s="33" t="s">
        <v>5</v>
      </c>
      <c r="C10" s="33" t="s">
        <v>60</v>
      </c>
      <c r="D10" s="35" t="s">
        <v>14</v>
      </c>
      <c r="E10" s="5">
        <v>3</v>
      </c>
      <c r="F10" s="5">
        <v>2</v>
      </c>
      <c r="G10" s="5">
        <v>2</v>
      </c>
      <c r="H10" s="5">
        <v>2</v>
      </c>
      <c r="I10" s="5">
        <f>E10+F10+G10+H10</f>
        <v>9</v>
      </c>
      <c r="J10" s="8" t="s">
        <v>61</v>
      </c>
      <c r="K10" s="6">
        <v>950000</v>
      </c>
      <c r="L10" s="8" t="s">
        <v>62</v>
      </c>
      <c r="M10" s="6">
        <v>450000</v>
      </c>
      <c r="N10" s="8" t="s">
        <v>63</v>
      </c>
      <c r="O10" s="6">
        <v>380000</v>
      </c>
      <c r="P10" s="11">
        <f>COUNT($K10,$M10,$O10,#REF!,#REF!)</f>
        <v>3</v>
      </c>
      <c r="Q10" s="7">
        <f t="shared" si="0"/>
        <v>593333.33333333337</v>
      </c>
      <c r="R10" s="7">
        <f t="shared" si="1"/>
        <v>5340000</v>
      </c>
      <c r="S10" s="13">
        <f t="shared" si="2"/>
        <v>310859.02485424693</v>
      </c>
      <c r="T10" s="7">
        <f t="shared" si="3"/>
        <v>904192.35818758025</v>
      </c>
      <c r="U10" s="14">
        <f t="shared" si="10"/>
        <v>282474.30847908644</v>
      </c>
      <c r="V10" s="7" t="str">
        <f t="shared" si="5"/>
        <v/>
      </c>
      <c r="W10" s="7">
        <f t="shared" si="6"/>
        <v>450000</v>
      </c>
      <c r="X10" s="7">
        <f t="shared" si="7"/>
        <v>380000</v>
      </c>
      <c r="Y10" s="71">
        <f t="shared" si="8"/>
        <v>415000</v>
      </c>
      <c r="Z10" s="14">
        <f t="shared" si="9"/>
        <v>3735000</v>
      </c>
      <c r="AA10" s="4" t="s">
        <v>55</v>
      </c>
      <c r="AB10" s="7"/>
      <c r="AC10" s="7"/>
      <c r="AD10" s="7"/>
      <c r="AE10" s="7"/>
      <c r="AF10" s="7"/>
      <c r="AG10" s="11"/>
      <c r="AH10" s="7"/>
      <c r="AI10" s="7"/>
      <c r="AJ10" s="7"/>
      <c r="AK10" s="11"/>
      <c r="AL10" s="7"/>
      <c r="AO10" s="4"/>
      <c r="AP10" s="4"/>
      <c r="AQ10" s="4"/>
      <c r="AR10" s="4"/>
      <c r="AS10" s="11"/>
      <c r="AT10" s="7"/>
      <c r="AU10" s="4"/>
      <c r="AV10" s="4"/>
      <c r="AW10" s="4"/>
      <c r="AX10" s="4"/>
      <c r="AY10" s="4"/>
      <c r="AZ10" s="4"/>
      <c r="BA10" s="4"/>
      <c r="BB10" s="4"/>
      <c r="BC10" s="4"/>
      <c r="BD10" s="4"/>
    </row>
    <row r="11" spans="1:72" s="10" customFormat="1" ht="99" customHeight="1" x14ac:dyDescent="0.2">
      <c r="A11" s="3">
        <v>10</v>
      </c>
      <c r="B11" s="33" t="s">
        <v>7</v>
      </c>
      <c r="C11" s="33" t="s">
        <v>64</v>
      </c>
      <c r="D11" s="35" t="s">
        <v>14</v>
      </c>
      <c r="E11" s="5">
        <v>100</v>
      </c>
      <c r="F11" s="5">
        <v>240</v>
      </c>
      <c r="G11" s="5">
        <v>60</v>
      </c>
      <c r="H11" s="5">
        <v>120</v>
      </c>
      <c r="I11" s="5">
        <f>E11+F11+G11+H11</f>
        <v>520</v>
      </c>
      <c r="J11" s="17" t="s">
        <v>65</v>
      </c>
      <c r="K11" s="32">
        <v>37318.400000000001</v>
      </c>
      <c r="L11" s="17" t="s">
        <v>66</v>
      </c>
      <c r="M11" s="32">
        <v>14000</v>
      </c>
      <c r="N11" s="17" t="s">
        <v>67</v>
      </c>
      <c r="O11" s="32">
        <v>19800</v>
      </c>
      <c r="P11" s="11">
        <f>COUNT($K11,$M11,$O11,#REF!,#REF!)</f>
        <v>3</v>
      </c>
      <c r="Q11" s="7">
        <f t="shared" si="0"/>
        <v>23706.133333333331</v>
      </c>
      <c r="R11" s="7">
        <f t="shared" si="1"/>
        <v>12327189.333333332</v>
      </c>
      <c r="S11" s="13">
        <f t="shared" si="2"/>
        <v>12140.031007099342</v>
      </c>
      <c r="T11" s="7">
        <f t="shared" si="3"/>
        <v>35846.164340432675</v>
      </c>
      <c r="U11" s="14">
        <f t="shared" si="10"/>
        <v>11566.10232623399</v>
      </c>
      <c r="V11" s="7" t="str">
        <f t="shared" si="5"/>
        <v/>
      </c>
      <c r="W11" s="7">
        <f t="shared" si="6"/>
        <v>14000</v>
      </c>
      <c r="X11" s="7">
        <f t="shared" si="7"/>
        <v>19800</v>
      </c>
      <c r="Y11" s="71">
        <f t="shared" si="8"/>
        <v>16900</v>
      </c>
      <c r="Z11" s="14">
        <f t="shared" si="9"/>
        <v>8788000</v>
      </c>
      <c r="AA11" s="4" t="s">
        <v>55</v>
      </c>
      <c r="AB11" s="7"/>
      <c r="AC11" s="7"/>
      <c r="AD11" s="7"/>
      <c r="AE11" s="7"/>
      <c r="AF11" s="7"/>
      <c r="AG11" s="7"/>
      <c r="AH11" s="7"/>
      <c r="AI11" s="7"/>
      <c r="AJ11" s="7"/>
      <c r="AK11" s="11"/>
      <c r="AL11" s="7"/>
      <c r="AO11" s="4"/>
      <c r="AP11" s="4"/>
      <c r="AQ11" s="4"/>
      <c r="AR11" s="4"/>
      <c r="AS11" s="4"/>
      <c r="AT11" s="4"/>
      <c r="AU11" s="4"/>
      <c r="AV11" s="4"/>
      <c r="AW11" s="4"/>
      <c r="AX11" s="4"/>
      <c r="AY11" s="4"/>
      <c r="AZ11" s="4"/>
      <c r="BA11" s="4"/>
      <c r="BB11" s="4"/>
      <c r="BC11" s="4"/>
      <c r="BD11" s="4"/>
    </row>
    <row r="12" spans="1:72" s="10" customFormat="1" ht="99" customHeight="1" x14ac:dyDescent="0.2">
      <c r="A12" s="3">
        <v>11</v>
      </c>
      <c r="B12" s="33" t="s">
        <v>7</v>
      </c>
      <c r="C12" s="33" t="s">
        <v>68</v>
      </c>
      <c r="D12" s="35" t="s">
        <v>14</v>
      </c>
      <c r="E12" s="5">
        <v>1</v>
      </c>
      <c r="F12" s="5"/>
      <c r="G12" s="5"/>
      <c r="H12" s="5"/>
      <c r="I12" s="5">
        <f>E12+F12</f>
        <v>1</v>
      </c>
      <c r="J12" s="8" t="s">
        <v>69</v>
      </c>
      <c r="K12" s="32">
        <v>1687636</v>
      </c>
      <c r="L12" s="17" t="s">
        <v>66</v>
      </c>
      <c r="M12" s="32">
        <v>2800000</v>
      </c>
      <c r="N12" s="17" t="s">
        <v>70</v>
      </c>
      <c r="O12" s="6">
        <v>1428000</v>
      </c>
      <c r="P12" s="11">
        <f>COUNT($K12,$M12,$O12,#REF!,#REF!)</f>
        <v>3</v>
      </c>
      <c r="Q12" s="7">
        <f t="shared" si="0"/>
        <v>1971878.6666666667</v>
      </c>
      <c r="R12" s="7">
        <f t="shared" si="1"/>
        <v>1971878.6666666667</v>
      </c>
      <c r="S12" s="13">
        <f t="shared" si="2"/>
        <v>728828.80031275726</v>
      </c>
      <c r="T12" s="7">
        <f t="shared" si="3"/>
        <v>2700707.466979424</v>
      </c>
      <c r="U12" s="14">
        <f t="shared" si="10"/>
        <v>1243049.8663539095</v>
      </c>
      <c r="V12" s="7">
        <f t="shared" si="5"/>
        <v>1687636</v>
      </c>
      <c r="W12" s="7" t="str">
        <f t="shared" si="6"/>
        <v/>
      </c>
      <c r="X12" s="7">
        <f t="shared" si="7"/>
        <v>1428000</v>
      </c>
      <c r="Y12" s="71">
        <f t="shared" si="8"/>
        <v>1557818</v>
      </c>
      <c r="Z12" s="14">
        <f t="shared" si="9"/>
        <v>1557818</v>
      </c>
      <c r="AA12" s="4" t="s">
        <v>55</v>
      </c>
      <c r="AB12" s="7"/>
      <c r="AC12" s="7"/>
      <c r="AD12" s="7"/>
      <c r="AE12" s="7"/>
      <c r="AF12" s="7"/>
      <c r="AG12" s="7"/>
      <c r="AH12" s="7"/>
      <c r="AI12" s="7"/>
      <c r="AJ12" s="7"/>
      <c r="AK12" s="11"/>
      <c r="AL12" s="7"/>
      <c r="AO12" s="4"/>
      <c r="AP12" s="4"/>
      <c r="AQ12" s="4"/>
      <c r="AR12" s="4"/>
      <c r="AS12" s="4"/>
      <c r="AT12" s="4"/>
      <c r="AU12" s="4"/>
      <c r="AV12" s="4"/>
      <c r="AW12" s="4"/>
      <c r="AX12" s="4"/>
      <c r="AY12" s="4"/>
      <c r="AZ12" s="4"/>
      <c r="BA12" s="4"/>
      <c r="BB12" s="4"/>
      <c r="BC12" s="4"/>
      <c r="BD12" s="4"/>
    </row>
    <row r="13" spans="1:72" s="10" customFormat="1" ht="73.5" customHeight="1" x14ac:dyDescent="0.2">
      <c r="A13" s="3">
        <v>12</v>
      </c>
      <c r="B13" s="33" t="s">
        <v>5</v>
      </c>
      <c r="C13" s="35" t="s">
        <v>71</v>
      </c>
      <c r="D13" s="35" t="s">
        <v>14</v>
      </c>
      <c r="E13" s="5">
        <v>3</v>
      </c>
      <c r="F13" s="5"/>
      <c r="G13" s="5"/>
      <c r="H13" s="5"/>
      <c r="I13" s="5">
        <f>E13+F13</f>
        <v>3</v>
      </c>
      <c r="J13" s="8" t="s">
        <v>53</v>
      </c>
      <c r="K13" s="6">
        <v>720000</v>
      </c>
      <c r="L13" s="8" t="s">
        <v>72</v>
      </c>
      <c r="M13" s="6">
        <v>1190000</v>
      </c>
      <c r="N13" s="8" t="s">
        <v>73</v>
      </c>
      <c r="O13" s="6">
        <v>650000</v>
      </c>
      <c r="P13" s="11">
        <f>COUNT($K13,$M13,$O13,#REF!,#REF!)</f>
        <v>3</v>
      </c>
      <c r="Q13" s="7">
        <f t="shared" si="0"/>
        <v>853333.33333333337</v>
      </c>
      <c r="R13" s="7">
        <f t="shared" si="1"/>
        <v>2560000</v>
      </c>
      <c r="S13" s="13">
        <f t="shared" si="2"/>
        <v>293655.12652316043</v>
      </c>
      <c r="T13" s="7">
        <f t="shared" si="3"/>
        <v>1146988.4598564939</v>
      </c>
      <c r="U13" s="14">
        <f t="shared" si="10"/>
        <v>559678.20681017288</v>
      </c>
      <c r="V13" s="7">
        <f t="shared" si="5"/>
        <v>720000</v>
      </c>
      <c r="W13" s="7" t="str">
        <f t="shared" si="6"/>
        <v/>
      </c>
      <c r="X13" s="7">
        <f t="shared" si="7"/>
        <v>650000</v>
      </c>
      <c r="Y13" s="71">
        <f t="shared" si="8"/>
        <v>685000</v>
      </c>
      <c r="Z13" s="14">
        <f t="shared" si="9"/>
        <v>2055000</v>
      </c>
      <c r="AA13" s="4" t="s">
        <v>55</v>
      </c>
      <c r="AB13" s="7"/>
      <c r="AC13" s="7"/>
      <c r="AD13" s="7"/>
      <c r="AE13" s="7"/>
      <c r="AF13" s="7"/>
      <c r="AG13" s="11"/>
      <c r="AH13" s="7"/>
      <c r="AI13" s="7"/>
      <c r="AJ13" s="7"/>
      <c r="AK13" s="11"/>
      <c r="AL13" s="7"/>
      <c r="AO13" s="4"/>
      <c r="AP13" s="4"/>
      <c r="AQ13" s="4"/>
      <c r="AR13" s="4"/>
      <c r="AS13" s="4"/>
      <c r="AT13" s="4"/>
      <c r="AU13" s="4"/>
      <c r="AV13" s="4"/>
      <c r="AW13" s="4"/>
      <c r="AX13" s="4"/>
      <c r="AY13" s="4"/>
      <c r="AZ13" s="4"/>
      <c r="BA13" s="4"/>
      <c r="BB13" s="4"/>
      <c r="BC13" s="4"/>
      <c r="BD13" s="4"/>
    </row>
    <row r="14" spans="1:72" s="10" customFormat="1" ht="48" customHeight="1" x14ac:dyDescent="0.2">
      <c r="A14" s="3">
        <v>13</v>
      </c>
      <c r="B14" s="33" t="s">
        <v>5</v>
      </c>
      <c r="C14" s="35" t="s">
        <v>74</v>
      </c>
      <c r="D14" s="35" t="s">
        <v>14</v>
      </c>
      <c r="E14" s="5">
        <v>3</v>
      </c>
      <c r="F14" s="5"/>
      <c r="G14" s="5"/>
      <c r="H14" s="5"/>
      <c r="I14" s="5">
        <f>E14+F14</f>
        <v>3</v>
      </c>
      <c r="J14" s="17" t="s">
        <v>65</v>
      </c>
      <c r="K14" s="32">
        <v>639744</v>
      </c>
      <c r="L14" s="17" t="s">
        <v>66</v>
      </c>
      <c r="M14" s="32">
        <v>360000</v>
      </c>
      <c r="N14" s="17" t="s">
        <v>67</v>
      </c>
      <c r="O14" s="32">
        <v>224000</v>
      </c>
      <c r="P14" s="11">
        <f>COUNT($K14,$M14,$O14,#REF!,#REF!)</f>
        <v>3</v>
      </c>
      <c r="Q14" s="7">
        <f t="shared" si="0"/>
        <v>407914.66666666669</v>
      </c>
      <c r="R14" s="7">
        <f t="shared" si="1"/>
        <v>1223744</v>
      </c>
      <c r="S14" s="13">
        <f t="shared" si="2"/>
        <v>211973.1819012333</v>
      </c>
      <c r="T14" s="7">
        <f t="shared" si="3"/>
        <v>619887.84856790002</v>
      </c>
      <c r="U14" s="14">
        <f t="shared" si="10"/>
        <v>195941.48476543339</v>
      </c>
      <c r="V14" s="7" t="str">
        <f t="shared" si="5"/>
        <v/>
      </c>
      <c r="W14" s="7">
        <f t="shared" si="6"/>
        <v>360000</v>
      </c>
      <c r="X14" s="7">
        <f t="shared" si="7"/>
        <v>224000</v>
      </c>
      <c r="Y14" s="71">
        <f t="shared" si="8"/>
        <v>292000</v>
      </c>
      <c r="Z14" s="14">
        <f t="shared" si="9"/>
        <v>876000</v>
      </c>
      <c r="AA14" s="4" t="s">
        <v>55</v>
      </c>
      <c r="AB14" s="7"/>
      <c r="AC14" s="7"/>
      <c r="AD14" s="7"/>
      <c r="AE14" s="7"/>
      <c r="AF14" s="7"/>
      <c r="AG14" s="11"/>
      <c r="AH14" s="7"/>
      <c r="AI14" s="7"/>
      <c r="AJ14" s="7"/>
      <c r="AK14" s="11"/>
      <c r="AL14" s="7"/>
      <c r="AO14" s="4"/>
      <c r="AP14" s="4"/>
      <c r="AQ14" s="4"/>
      <c r="AR14" s="4"/>
      <c r="AS14" s="4"/>
      <c r="AT14" s="4"/>
      <c r="AU14" s="4"/>
      <c r="AV14" s="4"/>
      <c r="AW14" s="4"/>
      <c r="AX14" s="4"/>
      <c r="AY14" s="4"/>
      <c r="AZ14" s="4"/>
      <c r="BA14" s="4"/>
      <c r="BB14" s="4"/>
      <c r="BC14" s="4"/>
      <c r="BD14" s="4"/>
    </row>
    <row r="15" spans="1:72" s="10" customFormat="1" ht="84" customHeight="1" x14ac:dyDescent="0.15">
      <c r="A15" s="3">
        <v>14</v>
      </c>
      <c r="B15" s="33" t="s">
        <v>5</v>
      </c>
      <c r="C15" s="37" t="s">
        <v>75</v>
      </c>
      <c r="D15" s="35" t="s">
        <v>76</v>
      </c>
      <c r="E15" s="5">
        <v>6</v>
      </c>
      <c r="F15" s="5">
        <v>6</v>
      </c>
      <c r="G15" s="5">
        <v>6</v>
      </c>
      <c r="H15" s="5"/>
      <c r="I15" s="5">
        <f>E15+F15+G15</f>
        <v>18</v>
      </c>
      <c r="J15" s="8" t="s">
        <v>61</v>
      </c>
      <c r="K15" s="6">
        <v>420000</v>
      </c>
      <c r="L15" s="8" t="s">
        <v>62</v>
      </c>
      <c r="M15" s="6">
        <v>300000</v>
      </c>
      <c r="N15" s="8" t="s">
        <v>77</v>
      </c>
      <c r="O15" s="6">
        <v>500000</v>
      </c>
      <c r="P15" s="11">
        <f>COUNT($K15,$M15,$O15,#REF!,#REF!)</f>
        <v>3</v>
      </c>
      <c r="Q15" s="7">
        <f t="shared" si="0"/>
        <v>406666.66666666669</v>
      </c>
      <c r="R15" s="7">
        <f t="shared" si="1"/>
        <v>7320000</v>
      </c>
      <c r="S15" s="13">
        <f t="shared" si="2"/>
        <v>100664.45913694338</v>
      </c>
      <c r="T15" s="7">
        <f t="shared" si="3"/>
        <v>507331.12580361008</v>
      </c>
      <c r="U15" s="14">
        <f t="shared" si="10"/>
        <v>306002.2075297233</v>
      </c>
      <c r="V15" s="7">
        <f t="shared" si="5"/>
        <v>420000</v>
      </c>
      <c r="W15" s="7" t="str">
        <f t="shared" si="6"/>
        <v/>
      </c>
      <c r="X15" s="7">
        <f t="shared" si="7"/>
        <v>500000</v>
      </c>
      <c r="Y15" s="71">
        <f t="shared" si="8"/>
        <v>460000</v>
      </c>
      <c r="Z15" s="14">
        <f t="shared" si="9"/>
        <v>8280000</v>
      </c>
      <c r="AA15" s="4" t="s">
        <v>55</v>
      </c>
      <c r="AB15" s="7"/>
      <c r="AC15" s="7"/>
      <c r="AD15" s="7"/>
      <c r="AE15" s="7"/>
      <c r="AF15" s="7"/>
      <c r="AG15" s="11"/>
      <c r="AH15" s="7"/>
      <c r="AI15" s="7"/>
      <c r="AJ15" s="7"/>
      <c r="AK15" s="11"/>
      <c r="AL15" s="7"/>
      <c r="AO15" s="4"/>
      <c r="AP15" s="4"/>
      <c r="AQ15" s="4"/>
      <c r="AR15" s="4"/>
      <c r="AS15" s="4"/>
      <c r="AT15" s="4"/>
      <c r="AU15" s="4"/>
      <c r="AV15" s="4"/>
      <c r="AW15" s="4"/>
      <c r="AX15" s="4"/>
      <c r="AY15" s="4"/>
      <c r="AZ15" s="4"/>
      <c r="BA15" s="4"/>
      <c r="BB15" s="4"/>
      <c r="BC15" s="4"/>
      <c r="BD15" s="4"/>
    </row>
    <row r="16" spans="1:72" s="10" customFormat="1" ht="45" customHeight="1" x14ac:dyDescent="0.2">
      <c r="A16" s="3">
        <v>15</v>
      </c>
      <c r="B16" s="33" t="s">
        <v>7</v>
      </c>
      <c r="C16" s="35" t="s">
        <v>78</v>
      </c>
      <c r="D16" s="35" t="s">
        <v>79</v>
      </c>
      <c r="E16" s="5"/>
      <c r="F16" s="5"/>
      <c r="G16" s="5"/>
      <c r="H16" s="5"/>
      <c r="I16" s="5">
        <v>1</v>
      </c>
      <c r="J16" s="8" t="s">
        <v>80</v>
      </c>
      <c r="K16" s="6">
        <v>140000000</v>
      </c>
      <c r="L16" s="8" t="s">
        <v>80</v>
      </c>
      <c r="M16" s="6">
        <v>140000000</v>
      </c>
      <c r="N16" s="8" t="s">
        <v>80</v>
      </c>
      <c r="O16" s="6">
        <v>140000000</v>
      </c>
      <c r="P16" s="11">
        <f>COUNT($K16,$M16,$O16,#REF!,#REF!)</f>
        <v>3</v>
      </c>
      <c r="Q16" s="7">
        <f t="shared" si="0"/>
        <v>140000000</v>
      </c>
      <c r="R16" s="7">
        <f t="shared" si="1"/>
        <v>140000000</v>
      </c>
      <c r="S16" s="13">
        <f t="shared" si="2"/>
        <v>0</v>
      </c>
      <c r="T16" s="7">
        <f t="shared" si="3"/>
        <v>140000000</v>
      </c>
      <c r="U16" s="14">
        <f t="shared" si="10"/>
        <v>140000000</v>
      </c>
      <c r="V16" s="7">
        <f t="shared" si="5"/>
        <v>140000000</v>
      </c>
      <c r="W16" s="7">
        <f t="shared" si="6"/>
        <v>140000000</v>
      </c>
      <c r="X16" s="7">
        <f t="shared" si="7"/>
        <v>140000000</v>
      </c>
      <c r="Y16" s="71">
        <f t="shared" si="8"/>
        <v>140000000</v>
      </c>
      <c r="Z16" s="14">
        <f t="shared" si="9"/>
        <v>140000000</v>
      </c>
      <c r="AA16" s="4" t="s">
        <v>55</v>
      </c>
      <c r="AB16" s="7"/>
      <c r="AC16" s="7"/>
      <c r="AD16" s="7"/>
      <c r="AE16" s="7"/>
      <c r="AF16" s="7"/>
      <c r="AG16" s="11"/>
      <c r="AH16" s="7"/>
      <c r="AI16" s="7"/>
      <c r="AJ16" s="7"/>
      <c r="AK16" s="11"/>
      <c r="AL16" s="7"/>
      <c r="AO16" s="4"/>
      <c r="AP16" s="4"/>
      <c r="AQ16" s="4"/>
      <c r="AR16" s="4"/>
      <c r="AS16" s="4"/>
      <c r="AT16" s="4"/>
      <c r="AU16" s="4"/>
      <c r="AV16" s="4"/>
      <c r="AW16" s="4"/>
      <c r="AX16" s="4"/>
      <c r="AY16" s="4"/>
      <c r="AZ16" s="4"/>
      <c r="BA16" s="4"/>
      <c r="BB16" s="4"/>
      <c r="BC16" s="4"/>
      <c r="BD16" s="4"/>
    </row>
    <row r="17" spans="1:64" s="10" customFormat="1" ht="45" customHeight="1" x14ac:dyDescent="0.2">
      <c r="A17" s="3">
        <v>16</v>
      </c>
      <c r="B17" s="33" t="s">
        <v>7</v>
      </c>
      <c r="C17" s="35" t="s">
        <v>81</v>
      </c>
      <c r="D17" s="35" t="s">
        <v>79</v>
      </c>
      <c r="E17" s="5"/>
      <c r="F17" s="5"/>
      <c r="G17" s="5"/>
      <c r="H17" s="5"/>
      <c r="I17" s="5">
        <v>1</v>
      </c>
      <c r="J17" s="8" t="s">
        <v>80</v>
      </c>
      <c r="K17" s="6">
        <v>84000000</v>
      </c>
      <c r="L17" s="8" t="s">
        <v>80</v>
      </c>
      <c r="M17" s="6">
        <v>84000000</v>
      </c>
      <c r="N17" s="8" t="s">
        <v>80</v>
      </c>
      <c r="O17" s="6">
        <v>84000000</v>
      </c>
      <c r="P17" s="11">
        <f>COUNT($K17,$M17,$O17,#REF!,#REF!)</f>
        <v>3</v>
      </c>
      <c r="Q17" s="7">
        <f t="shared" si="0"/>
        <v>84000000</v>
      </c>
      <c r="R17" s="7">
        <f t="shared" si="1"/>
        <v>84000000</v>
      </c>
      <c r="S17" s="13">
        <f t="shared" si="2"/>
        <v>0</v>
      </c>
      <c r="T17" s="7">
        <f t="shared" si="3"/>
        <v>84000000</v>
      </c>
      <c r="U17" s="14">
        <f t="shared" si="10"/>
        <v>84000000</v>
      </c>
      <c r="V17" s="7">
        <f t="shared" si="5"/>
        <v>84000000</v>
      </c>
      <c r="W17" s="7">
        <f t="shared" si="6"/>
        <v>84000000</v>
      </c>
      <c r="X17" s="7">
        <f t="shared" si="7"/>
        <v>84000000</v>
      </c>
      <c r="Y17" s="71">
        <f t="shared" si="8"/>
        <v>84000000</v>
      </c>
      <c r="Z17" s="14">
        <f t="shared" si="9"/>
        <v>84000000</v>
      </c>
      <c r="AA17" s="4" t="s">
        <v>55</v>
      </c>
      <c r="AB17" s="7"/>
      <c r="AC17" s="7"/>
      <c r="AD17" s="7"/>
      <c r="AE17" s="7"/>
      <c r="AF17" s="7"/>
      <c r="AG17" s="11"/>
      <c r="AH17" s="7"/>
      <c r="AI17" s="7"/>
      <c r="AJ17" s="7"/>
      <c r="AK17" s="11"/>
      <c r="AL17" s="7"/>
      <c r="AO17" s="4"/>
      <c r="AP17" s="4"/>
      <c r="AQ17" s="4"/>
      <c r="AR17" s="4"/>
      <c r="AS17" s="4"/>
      <c r="AT17" s="4"/>
      <c r="AU17" s="4"/>
      <c r="AV17" s="4"/>
      <c r="AW17" s="4"/>
      <c r="AX17" s="4"/>
      <c r="AY17" s="4"/>
      <c r="AZ17" s="4"/>
      <c r="BA17" s="4"/>
      <c r="BB17" s="4"/>
      <c r="BC17" s="4"/>
      <c r="BD17" s="4"/>
    </row>
    <row r="18" spans="1:64" s="10" customFormat="1" ht="22" x14ac:dyDescent="0.15">
      <c r="A18" s="3">
        <v>17</v>
      </c>
      <c r="B18" s="81" t="s">
        <v>7</v>
      </c>
      <c r="C18" s="83" t="s">
        <v>263</v>
      </c>
      <c r="D18" s="82" t="s">
        <v>14</v>
      </c>
      <c r="E18" s="5"/>
      <c r="F18" s="5"/>
      <c r="G18" s="5"/>
      <c r="H18" s="5"/>
      <c r="I18" s="5">
        <v>200</v>
      </c>
      <c r="J18" s="17" t="s">
        <v>65</v>
      </c>
      <c r="K18" s="6">
        <v>25323</v>
      </c>
      <c r="L18" s="17" t="s">
        <v>66</v>
      </c>
      <c r="M18" s="6">
        <v>19000</v>
      </c>
      <c r="N18" s="17" t="s">
        <v>67</v>
      </c>
      <c r="O18" s="6">
        <v>24500</v>
      </c>
      <c r="P18" s="11">
        <f>COUNT($K18,$M18,$O18,#REF!,#REF!)</f>
        <v>3</v>
      </c>
      <c r="Q18" s="7">
        <f t="shared" si="0"/>
        <v>22941</v>
      </c>
      <c r="R18" s="7">
        <f t="shared" si="1"/>
        <v>4588200</v>
      </c>
      <c r="S18" s="13">
        <f t="shared" si="2"/>
        <v>3437.7235200056448</v>
      </c>
      <c r="T18" s="7">
        <f t="shared" si="3"/>
        <v>26378.723520005646</v>
      </c>
      <c r="U18" s="14">
        <f t="shared" ref="U18:U20" si="11">Q18-S18</f>
        <v>19503.276479994354</v>
      </c>
      <c r="V18" s="7">
        <f t="shared" si="5"/>
        <v>25323</v>
      </c>
      <c r="W18" s="7" t="str">
        <f t="shared" si="6"/>
        <v/>
      </c>
      <c r="X18" s="7">
        <f t="shared" si="7"/>
        <v>24500</v>
      </c>
      <c r="Y18" s="71">
        <f t="shared" si="8"/>
        <v>24912</v>
      </c>
      <c r="Z18" s="14">
        <f t="shared" si="9"/>
        <v>4982400</v>
      </c>
      <c r="AA18" s="4"/>
      <c r="AB18" s="7"/>
      <c r="AC18" s="7"/>
      <c r="AD18" s="7"/>
      <c r="AE18" s="7"/>
      <c r="AF18" s="7"/>
      <c r="AG18" s="11"/>
      <c r="AH18" s="7"/>
      <c r="AI18" s="7"/>
      <c r="AJ18" s="7"/>
      <c r="AK18" s="11"/>
      <c r="AL18" s="7"/>
      <c r="AO18" s="4"/>
      <c r="AP18" s="4"/>
      <c r="AQ18" s="4"/>
      <c r="AR18" s="4"/>
      <c r="AS18" s="4"/>
      <c r="AT18" s="4"/>
      <c r="AU18" s="4"/>
      <c r="AV18" s="4"/>
      <c r="AW18" s="4"/>
      <c r="AX18" s="4"/>
      <c r="AY18" s="4"/>
      <c r="AZ18" s="4"/>
      <c r="BA18" s="4"/>
      <c r="BB18" s="4"/>
      <c r="BC18" s="4"/>
      <c r="BD18" s="4"/>
    </row>
    <row r="19" spans="1:64" s="10" customFormat="1" ht="22" x14ac:dyDescent="0.15">
      <c r="A19" s="3">
        <v>18</v>
      </c>
      <c r="B19" s="81" t="s">
        <v>7</v>
      </c>
      <c r="C19" s="83" t="s">
        <v>264</v>
      </c>
      <c r="D19" s="82" t="s">
        <v>14</v>
      </c>
      <c r="E19" s="5"/>
      <c r="F19" s="5"/>
      <c r="G19" s="5"/>
      <c r="H19" s="5"/>
      <c r="I19" s="5">
        <v>200</v>
      </c>
      <c r="J19" s="17" t="s">
        <v>65</v>
      </c>
      <c r="K19" s="6">
        <v>2932</v>
      </c>
      <c r="L19" s="17" t="s">
        <v>66</v>
      </c>
      <c r="M19" s="6">
        <v>3200</v>
      </c>
      <c r="N19" s="17" t="s">
        <v>67</v>
      </c>
      <c r="O19" s="6">
        <v>2780</v>
      </c>
      <c r="P19" s="11">
        <f>COUNT($K19,$M19,$O19,#REF!,#REF!)</f>
        <v>3</v>
      </c>
      <c r="Q19" s="7">
        <f t="shared" si="0"/>
        <v>2970.6666666666665</v>
      </c>
      <c r="R19" s="7">
        <f t="shared" si="1"/>
        <v>594133.33333333326</v>
      </c>
      <c r="S19" s="13">
        <f t="shared" si="2"/>
        <v>212.65308211576274</v>
      </c>
      <c r="T19" s="7">
        <f t="shared" si="3"/>
        <v>3183.3197487824291</v>
      </c>
      <c r="U19" s="14">
        <f t="shared" si="11"/>
        <v>2758.0135845509039</v>
      </c>
      <c r="V19" s="7">
        <f t="shared" si="5"/>
        <v>2932</v>
      </c>
      <c r="W19" s="7" t="str">
        <f t="shared" si="6"/>
        <v/>
      </c>
      <c r="X19" s="7">
        <f t="shared" si="7"/>
        <v>2780</v>
      </c>
      <c r="Y19" s="71">
        <f t="shared" si="8"/>
        <v>2856</v>
      </c>
      <c r="Z19" s="14">
        <f t="shared" si="9"/>
        <v>571200</v>
      </c>
      <c r="AA19" s="4"/>
      <c r="AB19" s="7"/>
      <c r="AC19" s="7"/>
      <c r="AD19" s="7"/>
      <c r="AE19" s="7"/>
      <c r="AF19" s="7"/>
      <c r="AG19" s="11"/>
      <c r="AH19" s="7"/>
      <c r="AI19" s="7"/>
      <c r="AJ19" s="7"/>
      <c r="AK19" s="11"/>
      <c r="AL19" s="7"/>
      <c r="AO19" s="4"/>
      <c r="AP19" s="4"/>
      <c r="AQ19" s="4"/>
      <c r="AR19" s="4"/>
      <c r="AS19" s="4"/>
      <c r="AT19" s="4"/>
      <c r="AU19" s="4"/>
      <c r="AV19" s="4"/>
      <c r="AW19" s="4"/>
      <c r="AX19" s="4"/>
      <c r="AY19" s="4"/>
      <c r="AZ19" s="4"/>
      <c r="BA19" s="4"/>
      <c r="BB19" s="4"/>
      <c r="BC19" s="4"/>
      <c r="BD19" s="4"/>
    </row>
    <row r="20" spans="1:64" s="10" customFormat="1" ht="22" x14ac:dyDescent="0.15">
      <c r="A20" s="3">
        <v>19</v>
      </c>
      <c r="B20" s="81" t="s">
        <v>7</v>
      </c>
      <c r="C20" s="83" t="s">
        <v>265</v>
      </c>
      <c r="D20" s="82" t="s">
        <v>14</v>
      </c>
      <c r="E20" s="5"/>
      <c r="F20" s="5"/>
      <c r="G20" s="5"/>
      <c r="H20" s="5"/>
      <c r="I20" s="5">
        <v>200</v>
      </c>
      <c r="J20" s="17" t="s">
        <v>65</v>
      </c>
      <c r="K20" s="6">
        <v>63974</v>
      </c>
      <c r="L20" s="17" t="s">
        <v>66</v>
      </c>
      <c r="M20" s="6">
        <v>19500</v>
      </c>
      <c r="N20" s="17" t="s">
        <v>67</v>
      </c>
      <c r="O20" s="6">
        <v>24000</v>
      </c>
      <c r="P20" s="11">
        <f>COUNT($K20,$M20,$O20,#REF!,#REF!)</f>
        <v>3</v>
      </c>
      <c r="Q20" s="7">
        <f t="shared" si="0"/>
        <v>35824.666666666664</v>
      </c>
      <c r="R20" s="7">
        <f t="shared" si="1"/>
        <v>7164933.333333333</v>
      </c>
      <c r="S20" s="13">
        <f t="shared" si="2"/>
        <v>24481.650788566796</v>
      </c>
      <c r="T20" s="7">
        <f t="shared" si="3"/>
        <v>60306.31745523346</v>
      </c>
      <c r="U20" s="14">
        <f t="shared" si="11"/>
        <v>11343.015878099868</v>
      </c>
      <c r="V20" s="7" t="str">
        <f t="shared" si="5"/>
        <v/>
      </c>
      <c r="W20" s="7">
        <f t="shared" si="6"/>
        <v>19500</v>
      </c>
      <c r="X20" s="7">
        <f t="shared" si="7"/>
        <v>24000</v>
      </c>
      <c r="Y20" s="71">
        <f t="shared" si="8"/>
        <v>21750</v>
      </c>
      <c r="Z20" s="14">
        <f t="shared" si="9"/>
        <v>4350000</v>
      </c>
      <c r="AA20" s="4"/>
      <c r="AB20" s="7"/>
      <c r="AC20" s="7"/>
      <c r="AD20" s="7"/>
      <c r="AE20" s="7"/>
      <c r="AF20" s="7"/>
      <c r="AG20" s="11"/>
      <c r="AH20" s="7"/>
      <c r="AI20" s="7"/>
      <c r="AJ20" s="7"/>
      <c r="AK20" s="11"/>
      <c r="AL20" s="7"/>
      <c r="AO20" s="4"/>
      <c r="AP20" s="4"/>
      <c r="AQ20" s="4"/>
      <c r="AR20" s="4"/>
      <c r="AS20" s="4"/>
      <c r="AT20" s="4"/>
      <c r="AU20" s="4"/>
      <c r="AV20" s="4"/>
      <c r="AW20" s="4"/>
      <c r="AX20" s="4"/>
      <c r="AY20" s="4"/>
      <c r="AZ20" s="4"/>
      <c r="BA20" s="4"/>
      <c r="BB20" s="4"/>
      <c r="BC20" s="4"/>
      <c r="BD20" s="4"/>
    </row>
    <row r="21" spans="1:64" s="10" customFormat="1" ht="51.75" customHeight="1" x14ac:dyDescent="0.2">
      <c r="A21" s="3">
        <v>20</v>
      </c>
      <c r="B21" s="33" t="s">
        <v>7</v>
      </c>
      <c r="C21" s="33" t="s">
        <v>82</v>
      </c>
      <c r="D21" s="35" t="s">
        <v>14</v>
      </c>
      <c r="E21" s="5">
        <v>120</v>
      </c>
      <c r="F21" s="5">
        <v>36</v>
      </c>
      <c r="G21" s="5"/>
      <c r="H21" s="5"/>
      <c r="I21" s="5">
        <f>E21+F21</f>
        <v>156</v>
      </c>
      <c r="J21" s="8" t="s">
        <v>83</v>
      </c>
      <c r="K21" s="6">
        <v>16500</v>
      </c>
      <c r="L21" s="8" t="s">
        <v>84</v>
      </c>
      <c r="M21" s="6">
        <v>12495</v>
      </c>
      <c r="N21" s="8" t="s">
        <v>85</v>
      </c>
      <c r="O21" s="6">
        <v>22491</v>
      </c>
      <c r="P21" s="11">
        <f>COUNT($K21,$M21,$O21,#REF!,#REF!)</f>
        <v>3</v>
      </c>
      <c r="Q21" s="7">
        <f t="shared" si="0"/>
        <v>17162</v>
      </c>
      <c r="R21" s="7">
        <f t="shared" si="1"/>
        <v>2677272</v>
      </c>
      <c r="S21" s="13">
        <f t="shared" si="2"/>
        <v>5030.7739961163034</v>
      </c>
      <c r="T21" s="7">
        <f t="shared" si="3"/>
        <v>22192.773996116302</v>
      </c>
      <c r="U21" s="14">
        <f t="shared" si="10"/>
        <v>12131.226003883698</v>
      </c>
      <c r="V21" s="7">
        <f t="shared" si="5"/>
        <v>16500</v>
      </c>
      <c r="W21" s="7">
        <f t="shared" si="6"/>
        <v>12495</v>
      </c>
      <c r="X21" s="7" t="str">
        <f t="shared" si="7"/>
        <v/>
      </c>
      <c r="Y21" s="71">
        <f t="shared" si="8"/>
        <v>14498</v>
      </c>
      <c r="Z21" s="14">
        <f t="shared" si="9"/>
        <v>2261688</v>
      </c>
      <c r="AA21" s="4" t="s">
        <v>55</v>
      </c>
      <c r="AB21" s="7"/>
      <c r="AC21" s="7"/>
      <c r="AD21" s="7"/>
      <c r="AE21" s="7"/>
      <c r="AF21" s="7"/>
      <c r="AG21" s="11"/>
      <c r="AH21" s="7"/>
      <c r="AI21" s="7"/>
      <c r="AJ21" s="7"/>
      <c r="AK21" s="11"/>
      <c r="AL21" s="7"/>
      <c r="AO21" s="4"/>
      <c r="AP21" s="4"/>
      <c r="AQ21" s="4"/>
      <c r="AR21" s="4"/>
      <c r="AS21" s="4"/>
      <c r="AT21" s="4"/>
      <c r="AU21" s="4"/>
      <c r="AV21" s="4"/>
      <c r="AW21" s="4"/>
      <c r="AX21" s="4"/>
      <c r="AY21" s="4"/>
      <c r="AZ21" s="4"/>
      <c r="BA21" s="4"/>
      <c r="BB21" s="4"/>
      <c r="BC21" s="4"/>
      <c r="BD21" s="4"/>
    </row>
    <row r="22" spans="1:64" s="10" customFormat="1" ht="37.5" customHeight="1" x14ac:dyDescent="0.2">
      <c r="A22" s="3">
        <v>21</v>
      </c>
      <c r="B22" s="33" t="s">
        <v>7</v>
      </c>
      <c r="C22" s="38" t="s">
        <v>86</v>
      </c>
      <c r="D22" s="35" t="s">
        <v>14</v>
      </c>
      <c r="E22" s="5">
        <v>40</v>
      </c>
      <c r="F22" s="5">
        <v>12</v>
      </c>
      <c r="G22" s="5"/>
      <c r="H22" s="5"/>
      <c r="I22" s="5">
        <f>E22+F22</f>
        <v>52</v>
      </c>
      <c r="J22" s="8" t="s">
        <v>87</v>
      </c>
      <c r="K22" s="6">
        <v>18000</v>
      </c>
      <c r="L22" s="8" t="s">
        <v>88</v>
      </c>
      <c r="M22" s="6">
        <v>15000</v>
      </c>
      <c r="N22" s="8" t="s">
        <v>89</v>
      </c>
      <c r="O22" s="6">
        <v>24000</v>
      </c>
      <c r="P22" s="11">
        <f>COUNT($K22,$M22,$O22,#REF!,#REF!)</f>
        <v>3</v>
      </c>
      <c r="Q22" s="7">
        <f t="shared" si="0"/>
        <v>19000</v>
      </c>
      <c r="R22" s="7">
        <f t="shared" si="1"/>
        <v>988000</v>
      </c>
      <c r="S22" s="13">
        <f t="shared" si="2"/>
        <v>4582.5756949558399</v>
      </c>
      <c r="T22" s="7">
        <f t="shared" si="3"/>
        <v>23582.575694955842</v>
      </c>
      <c r="U22" s="14">
        <f t="shared" si="10"/>
        <v>14417.42430504416</v>
      </c>
      <c r="V22" s="7">
        <f t="shared" si="5"/>
        <v>18000</v>
      </c>
      <c r="W22" s="7">
        <f t="shared" si="6"/>
        <v>15000</v>
      </c>
      <c r="X22" s="7" t="str">
        <f t="shared" si="7"/>
        <v/>
      </c>
      <c r="Y22" s="71">
        <f t="shared" si="8"/>
        <v>16500</v>
      </c>
      <c r="Z22" s="14">
        <f t="shared" si="9"/>
        <v>858000</v>
      </c>
      <c r="AA22" s="4" t="s">
        <v>55</v>
      </c>
      <c r="AB22" s="7"/>
      <c r="AC22" s="7"/>
      <c r="AD22" s="7"/>
      <c r="AE22" s="7"/>
      <c r="AF22" s="7"/>
      <c r="AG22" s="11"/>
      <c r="AH22" s="7"/>
      <c r="AI22" s="7"/>
      <c r="AJ22" s="7"/>
      <c r="AK22" s="11"/>
      <c r="AL22" s="7"/>
      <c r="AO22" s="4"/>
      <c r="AP22" s="4"/>
      <c r="AQ22" s="4"/>
      <c r="AR22" s="4"/>
      <c r="AS22" s="4"/>
      <c r="AT22" s="4"/>
      <c r="AU22" s="4"/>
      <c r="AV22" s="4"/>
      <c r="AW22" s="4"/>
      <c r="AX22" s="4"/>
      <c r="AY22" s="4"/>
      <c r="AZ22" s="4"/>
      <c r="BA22" s="4"/>
      <c r="BB22" s="4"/>
      <c r="BC22" s="4"/>
      <c r="BD22" s="4"/>
      <c r="BI22" s="11"/>
      <c r="BJ22" s="7"/>
      <c r="BK22" s="11"/>
      <c r="BL22" s="7"/>
    </row>
    <row r="23" spans="1:64" s="10" customFormat="1" ht="29.25" customHeight="1" x14ac:dyDescent="0.2">
      <c r="A23" s="3">
        <v>22</v>
      </c>
      <c r="B23" s="33" t="s">
        <v>7</v>
      </c>
      <c r="C23" s="33" t="s">
        <v>90</v>
      </c>
      <c r="D23" s="35" t="s">
        <v>14</v>
      </c>
      <c r="E23" s="5">
        <v>1</v>
      </c>
      <c r="F23" s="5"/>
      <c r="G23" s="5"/>
      <c r="H23" s="5"/>
      <c r="I23" s="5">
        <f>E23</f>
        <v>1</v>
      </c>
      <c r="J23" s="8" t="s">
        <v>91</v>
      </c>
      <c r="K23" s="6">
        <v>400000</v>
      </c>
      <c r="L23" s="8" t="s">
        <v>92</v>
      </c>
      <c r="M23" s="6">
        <v>695000</v>
      </c>
      <c r="N23" s="8" t="s">
        <v>93</v>
      </c>
      <c r="O23" s="6">
        <v>572900</v>
      </c>
      <c r="P23" s="70">
        <f>COUNT($K23,$M23,$O23,#REF!,#REF!)</f>
        <v>3</v>
      </c>
      <c r="Q23" s="44">
        <f t="shared" si="0"/>
        <v>555966.66666666663</v>
      </c>
      <c r="R23" s="44">
        <f t="shared" si="1"/>
        <v>555966.66666666663</v>
      </c>
      <c r="S23" s="78">
        <f t="shared" si="2"/>
        <v>148227.20173211567</v>
      </c>
      <c r="T23" s="44">
        <f t="shared" si="3"/>
        <v>704193.86839878233</v>
      </c>
      <c r="U23" s="42">
        <f t="shared" si="10"/>
        <v>407739.46493455092</v>
      </c>
      <c r="V23" s="44" t="str">
        <f t="shared" si="5"/>
        <v/>
      </c>
      <c r="W23" s="44">
        <f t="shared" si="6"/>
        <v>695000</v>
      </c>
      <c r="X23" s="44">
        <f t="shared" si="7"/>
        <v>572900</v>
      </c>
      <c r="Y23" s="72">
        <f t="shared" si="8"/>
        <v>633950</v>
      </c>
      <c r="Z23" s="42">
        <f t="shared" si="9"/>
        <v>633950</v>
      </c>
      <c r="AA23" s="4" t="s">
        <v>55</v>
      </c>
      <c r="AB23" s="7"/>
      <c r="AC23" s="11"/>
      <c r="AD23" s="7"/>
      <c r="AE23" s="11"/>
      <c r="AF23" s="7"/>
      <c r="AG23" s="11"/>
      <c r="AH23" s="7"/>
      <c r="AI23" s="7"/>
      <c r="AJ23" s="7"/>
      <c r="AK23" s="11"/>
      <c r="AL23" s="7"/>
      <c r="AO23" s="4"/>
      <c r="AP23" s="4"/>
      <c r="AQ23" s="4"/>
      <c r="AR23" s="4"/>
      <c r="AS23" s="4"/>
      <c r="AT23" s="4"/>
      <c r="AU23" s="4"/>
      <c r="AV23" s="4"/>
      <c r="AW23" s="4"/>
      <c r="AX23" s="4"/>
      <c r="AY23" s="4"/>
      <c r="AZ23" s="4"/>
      <c r="BA23" s="4"/>
      <c r="BB23" s="4"/>
      <c r="BC23" s="4"/>
      <c r="BD23" s="4"/>
    </row>
    <row r="24" spans="1:64" s="10" customFormat="1" ht="29.25" customHeight="1" x14ac:dyDescent="0.15">
      <c r="A24" s="3">
        <v>23</v>
      </c>
      <c r="B24" s="33" t="s">
        <v>7</v>
      </c>
      <c r="C24" s="39" t="s">
        <v>94</v>
      </c>
      <c r="D24" s="35" t="s">
        <v>14</v>
      </c>
      <c r="E24" s="5">
        <v>45</v>
      </c>
      <c r="F24" s="5"/>
      <c r="G24" s="5"/>
      <c r="H24" s="5"/>
      <c r="I24" s="5">
        <v>45</v>
      </c>
      <c r="J24" s="8" t="s">
        <v>95</v>
      </c>
      <c r="K24" s="6">
        <v>9900</v>
      </c>
      <c r="L24" s="8" t="s">
        <v>93</v>
      </c>
      <c r="M24" s="6">
        <v>9900</v>
      </c>
      <c r="N24" s="8" t="s">
        <v>89</v>
      </c>
      <c r="O24" s="6">
        <v>20000</v>
      </c>
      <c r="P24" s="11">
        <f>COUNT($K24,$M24,$O24,#REF!,#REF!)</f>
        <v>3</v>
      </c>
      <c r="Q24" s="7">
        <f t="shared" si="0"/>
        <v>13266.666666666666</v>
      </c>
      <c r="R24" s="7">
        <f t="shared" si="1"/>
        <v>597000</v>
      </c>
      <c r="S24" s="13">
        <f t="shared" si="2"/>
        <v>5831.2377188152213</v>
      </c>
      <c r="T24" s="7">
        <f t="shared" si="3"/>
        <v>19097.904385481888</v>
      </c>
      <c r="U24" s="14">
        <f t="shared" si="10"/>
        <v>7435.4289478514447</v>
      </c>
      <c r="V24" s="7">
        <f t="shared" si="5"/>
        <v>9900</v>
      </c>
      <c r="W24" s="7">
        <f t="shared" si="6"/>
        <v>9900</v>
      </c>
      <c r="X24" s="7" t="str">
        <f t="shared" si="7"/>
        <v/>
      </c>
      <c r="Y24" s="71">
        <f t="shared" si="8"/>
        <v>9900</v>
      </c>
      <c r="Z24" s="14">
        <f t="shared" si="9"/>
        <v>445500</v>
      </c>
      <c r="AA24" s="4" t="s">
        <v>55</v>
      </c>
      <c r="AB24" s="7"/>
      <c r="AC24" s="11"/>
      <c r="AD24" s="7"/>
      <c r="AE24" s="11"/>
      <c r="AF24" s="7"/>
      <c r="AG24" s="11"/>
      <c r="AH24" s="7"/>
      <c r="AI24" s="7"/>
      <c r="AJ24" s="7"/>
      <c r="AK24" s="11"/>
      <c r="AL24" s="7"/>
      <c r="AO24" s="4"/>
      <c r="AP24" s="4"/>
      <c r="AQ24" s="4"/>
      <c r="AR24" s="4"/>
      <c r="AS24" s="4"/>
      <c r="AT24" s="4"/>
      <c r="AU24" s="4"/>
      <c r="AV24" s="4"/>
      <c r="AW24" s="4"/>
      <c r="AX24" s="4"/>
      <c r="AY24" s="4"/>
      <c r="AZ24" s="4"/>
      <c r="BA24" s="4"/>
      <c r="BB24" s="4"/>
      <c r="BC24" s="4"/>
      <c r="BD24" s="4"/>
    </row>
    <row r="25" spans="1:64" s="10" customFormat="1" ht="29.25" customHeight="1" x14ac:dyDescent="0.2">
      <c r="A25" s="3">
        <v>24</v>
      </c>
      <c r="B25" s="33" t="s">
        <v>7</v>
      </c>
      <c r="C25" s="33" t="s">
        <v>96</v>
      </c>
      <c r="D25" s="35" t="s">
        <v>14</v>
      </c>
      <c r="E25" s="5">
        <v>45</v>
      </c>
      <c r="F25" s="5"/>
      <c r="G25" s="5"/>
      <c r="H25" s="5"/>
      <c r="I25" s="5">
        <v>45</v>
      </c>
      <c r="J25" s="8" t="s">
        <v>97</v>
      </c>
      <c r="K25" s="6">
        <v>9937</v>
      </c>
      <c r="L25" s="8" t="s">
        <v>98</v>
      </c>
      <c r="M25" s="6">
        <v>11400</v>
      </c>
      <c r="N25" s="8" t="s">
        <v>99</v>
      </c>
      <c r="O25" s="6">
        <v>9916</v>
      </c>
      <c r="P25" s="11">
        <f>COUNT($K25,$M25,$O25,#REF!,#REF!)</f>
        <v>3</v>
      </c>
      <c r="Q25" s="7">
        <f t="shared" si="0"/>
        <v>10417.666666666666</v>
      </c>
      <c r="R25" s="7">
        <f t="shared" si="1"/>
        <v>468795</v>
      </c>
      <c r="S25" s="13">
        <f t="shared" si="2"/>
        <v>850.79041680858938</v>
      </c>
      <c r="T25" s="7">
        <f t="shared" si="3"/>
        <v>11268.457083475256</v>
      </c>
      <c r="U25" s="14">
        <f t="shared" si="10"/>
        <v>9566.8762498580763</v>
      </c>
      <c r="V25" s="7">
        <f t="shared" si="5"/>
        <v>9937</v>
      </c>
      <c r="W25" s="7" t="str">
        <f t="shared" si="6"/>
        <v/>
      </c>
      <c r="X25" s="7">
        <f t="shared" si="7"/>
        <v>9916</v>
      </c>
      <c r="Y25" s="71">
        <f t="shared" si="8"/>
        <v>9927</v>
      </c>
      <c r="Z25" s="14">
        <f t="shared" si="9"/>
        <v>446715</v>
      </c>
      <c r="AA25" s="4" t="s">
        <v>55</v>
      </c>
      <c r="AB25" s="7"/>
      <c r="AC25" s="11"/>
      <c r="AD25" s="7"/>
      <c r="AE25" s="11"/>
      <c r="AF25" s="7"/>
      <c r="AG25" s="11"/>
      <c r="AH25" s="7"/>
      <c r="AI25" s="7"/>
      <c r="AJ25" s="7"/>
      <c r="AK25" s="11"/>
      <c r="AL25" s="7"/>
      <c r="AO25" s="4"/>
      <c r="AP25" s="4"/>
      <c r="AQ25" s="4"/>
      <c r="AR25" s="4"/>
      <c r="AS25" s="4"/>
      <c r="AT25" s="4"/>
      <c r="AU25" s="4"/>
      <c r="AV25" s="4"/>
      <c r="AW25" s="4"/>
      <c r="AX25" s="4"/>
      <c r="AY25" s="4"/>
      <c r="AZ25" s="4"/>
      <c r="BA25" s="4"/>
      <c r="BB25" s="4"/>
      <c r="BC25" s="4"/>
      <c r="BD25" s="4"/>
    </row>
    <row r="26" spans="1:64" s="10" customFormat="1" ht="29.25" customHeight="1" x14ac:dyDescent="0.2">
      <c r="A26" s="3">
        <v>25</v>
      </c>
      <c r="B26" s="33" t="s">
        <v>7</v>
      </c>
      <c r="C26" s="33" t="s">
        <v>100</v>
      </c>
      <c r="D26" s="35" t="s">
        <v>14</v>
      </c>
      <c r="E26" s="5">
        <v>15</v>
      </c>
      <c r="F26" s="5"/>
      <c r="G26" s="5"/>
      <c r="H26" s="5"/>
      <c r="I26" s="5">
        <f t="shared" ref="I26:I36" si="12">E26</f>
        <v>15</v>
      </c>
      <c r="J26" s="8" t="s">
        <v>87</v>
      </c>
      <c r="K26" s="6">
        <v>108500</v>
      </c>
      <c r="L26" s="8" t="s">
        <v>101</v>
      </c>
      <c r="M26" s="6">
        <v>110000</v>
      </c>
      <c r="N26" s="8" t="s">
        <v>89</v>
      </c>
      <c r="O26" s="6">
        <v>75000</v>
      </c>
      <c r="P26" s="11">
        <f>COUNT($K26,$M26,$O26,#REF!,#REF!)</f>
        <v>3</v>
      </c>
      <c r="Q26" s="7">
        <f t="shared" si="0"/>
        <v>97833.333333333328</v>
      </c>
      <c r="R26" s="7">
        <f t="shared" si="1"/>
        <v>1467500</v>
      </c>
      <c r="S26" s="13">
        <f t="shared" si="2"/>
        <v>19788.464653260344</v>
      </c>
      <c r="T26" s="7">
        <f t="shared" si="3"/>
        <v>117621.79798659368</v>
      </c>
      <c r="U26" s="14">
        <f t="shared" si="10"/>
        <v>78044.868680072977</v>
      </c>
      <c r="V26" s="7">
        <f t="shared" si="5"/>
        <v>108500</v>
      </c>
      <c r="W26" s="7">
        <f t="shared" si="6"/>
        <v>110000</v>
      </c>
      <c r="X26" s="7" t="str">
        <f t="shared" si="7"/>
        <v/>
      </c>
      <c r="Y26" s="71">
        <f t="shared" si="8"/>
        <v>109250</v>
      </c>
      <c r="Z26" s="14">
        <f t="shared" si="9"/>
        <v>1638750</v>
      </c>
      <c r="AA26" s="4" t="s">
        <v>55</v>
      </c>
      <c r="AB26" s="7"/>
      <c r="AC26" s="11"/>
      <c r="AD26" s="7"/>
      <c r="AE26" s="11"/>
      <c r="AF26" s="7"/>
      <c r="AG26" s="11"/>
      <c r="AH26" s="7"/>
      <c r="AI26" s="7"/>
      <c r="AJ26" s="7"/>
      <c r="AK26" s="11"/>
      <c r="AL26" s="7"/>
      <c r="AO26" s="4"/>
      <c r="AP26" s="4"/>
      <c r="AQ26" s="4"/>
      <c r="AR26" s="4"/>
      <c r="AS26" s="4"/>
      <c r="AT26" s="4"/>
      <c r="AU26" s="4"/>
      <c r="AV26" s="4"/>
      <c r="AW26" s="4"/>
      <c r="AX26" s="4"/>
      <c r="AY26" s="4"/>
      <c r="AZ26" s="4"/>
      <c r="BA26" s="4"/>
      <c r="BB26" s="4"/>
      <c r="BC26" s="4"/>
      <c r="BD26" s="4"/>
    </row>
    <row r="27" spans="1:64" s="10" customFormat="1" ht="29.25" customHeight="1" x14ac:dyDescent="0.2">
      <c r="A27" s="3">
        <v>26</v>
      </c>
      <c r="B27" s="33" t="s">
        <v>7</v>
      </c>
      <c r="C27" s="33" t="s">
        <v>102</v>
      </c>
      <c r="D27" s="35" t="s">
        <v>14</v>
      </c>
      <c r="E27" s="5">
        <v>15</v>
      </c>
      <c r="F27" s="5"/>
      <c r="G27" s="5"/>
      <c r="H27" s="5"/>
      <c r="I27" s="5">
        <f t="shared" si="12"/>
        <v>15</v>
      </c>
      <c r="J27" s="8" t="s">
        <v>103</v>
      </c>
      <c r="K27" s="6">
        <v>18000</v>
      </c>
      <c r="L27" s="8" t="s">
        <v>104</v>
      </c>
      <c r="M27" s="6">
        <v>36824</v>
      </c>
      <c r="N27" s="8" t="s">
        <v>105</v>
      </c>
      <c r="O27" s="6">
        <v>21500</v>
      </c>
      <c r="P27" s="11">
        <f>COUNT($K27,$M27,$O27,#REF!,#REF!)</f>
        <v>3</v>
      </c>
      <c r="Q27" s="7">
        <f t="shared" si="0"/>
        <v>25441.333333333332</v>
      </c>
      <c r="R27" s="7">
        <f t="shared" si="1"/>
        <v>381620</v>
      </c>
      <c r="S27" s="13">
        <f t="shared" si="2"/>
        <v>10011.809293695789</v>
      </c>
      <c r="T27" s="7">
        <f t="shared" si="3"/>
        <v>35453.142627029119</v>
      </c>
      <c r="U27" s="14">
        <f t="shared" si="10"/>
        <v>15429.524039637543</v>
      </c>
      <c r="V27" s="7">
        <f t="shared" si="5"/>
        <v>18000</v>
      </c>
      <c r="W27" s="7" t="str">
        <f t="shared" si="6"/>
        <v/>
      </c>
      <c r="X27" s="7">
        <f t="shared" si="7"/>
        <v>21500</v>
      </c>
      <c r="Y27" s="71">
        <f t="shared" si="8"/>
        <v>19750</v>
      </c>
      <c r="Z27" s="14">
        <f t="shared" si="9"/>
        <v>296250</v>
      </c>
      <c r="AA27" s="4" t="s">
        <v>55</v>
      </c>
      <c r="AB27" s="7"/>
      <c r="AC27" s="11"/>
      <c r="AD27" s="7"/>
      <c r="AE27" s="11"/>
      <c r="AF27" s="7"/>
      <c r="AG27" s="11"/>
      <c r="AH27" s="7"/>
      <c r="AI27" s="7"/>
      <c r="AJ27" s="7"/>
      <c r="AK27" s="11"/>
      <c r="AL27" s="7"/>
      <c r="AO27" s="4"/>
      <c r="AP27" s="4"/>
      <c r="AQ27" s="4"/>
      <c r="AR27" s="4"/>
      <c r="AS27" s="4"/>
      <c r="AT27" s="4"/>
      <c r="AU27" s="4"/>
      <c r="AV27" s="4"/>
      <c r="AW27" s="4"/>
      <c r="AX27" s="4"/>
      <c r="AY27" s="4"/>
      <c r="AZ27" s="4"/>
      <c r="BA27" s="4"/>
      <c r="BB27" s="4"/>
      <c r="BC27" s="4"/>
      <c r="BD27" s="4"/>
    </row>
    <row r="28" spans="1:64" s="10" customFormat="1" ht="29.25" customHeight="1" x14ac:dyDescent="0.2">
      <c r="A28" s="3">
        <v>27</v>
      </c>
      <c r="B28" s="33" t="s">
        <v>7</v>
      </c>
      <c r="C28" s="33" t="s">
        <v>106</v>
      </c>
      <c r="D28" s="35" t="s">
        <v>14</v>
      </c>
      <c r="E28" s="5">
        <v>15</v>
      </c>
      <c r="F28" s="5"/>
      <c r="G28" s="5"/>
      <c r="H28" s="5"/>
      <c r="I28" s="5">
        <f t="shared" si="12"/>
        <v>15</v>
      </c>
      <c r="J28" s="8" t="s">
        <v>107</v>
      </c>
      <c r="K28" s="6">
        <v>22000</v>
      </c>
      <c r="L28" s="8" t="s">
        <v>108</v>
      </c>
      <c r="M28" s="6">
        <v>11111</v>
      </c>
      <c r="N28" s="8" t="s">
        <v>109</v>
      </c>
      <c r="O28" s="6">
        <v>17800</v>
      </c>
      <c r="P28" s="11">
        <f>COUNT($K28,$M28,$O28,#REF!,#REF!)</f>
        <v>3</v>
      </c>
      <c r="Q28" s="7">
        <f t="shared" si="0"/>
        <v>16970.333333333332</v>
      </c>
      <c r="R28" s="7">
        <f t="shared" si="1"/>
        <v>254554.99999999997</v>
      </c>
      <c r="S28" s="13">
        <f t="shared" si="2"/>
        <v>5491.7065046607613</v>
      </c>
      <c r="T28" s="7">
        <f t="shared" si="3"/>
        <v>22462.039837994093</v>
      </c>
      <c r="U28" s="14">
        <f t="shared" si="10"/>
        <v>11478.626828672572</v>
      </c>
      <c r="V28" s="7">
        <f t="shared" si="5"/>
        <v>22000</v>
      </c>
      <c r="W28" s="7" t="str">
        <f t="shared" si="6"/>
        <v/>
      </c>
      <c r="X28" s="7">
        <f t="shared" si="7"/>
        <v>17800</v>
      </c>
      <c r="Y28" s="71">
        <f t="shared" si="8"/>
        <v>19900</v>
      </c>
      <c r="Z28" s="14">
        <f t="shared" si="9"/>
        <v>298500</v>
      </c>
      <c r="AA28" s="4" t="s">
        <v>55</v>
      </c>
      <c r="AB28" s="7"/>
      <c r="AC28" s="11"/>
      <c r="AD28" s="7"/>
      <c r="AE28" s="11"/>
      <c r="AF28" s="7"/>
      <c r="AG28" s="11"/>
      <c r="AH28" s="7"/>
      <c r="AI28" s="7"/>
      <c r="AJ28" s="7"/>
      <c r="AK28" s="11"/>
      <c r="AL28" s="7"/>
      <c r="AO28" s="4"/>
      <c r="AP28" s="4"/>
      <c r="AQ28" s="4"/>
      <c r="AR28" s="4"/>
      <c r="AS28" s="4"/>
      <c r="AT28" s="4"/>
      <c r="AU28" s="4"/>
      <c r="AV28" s="4"/>
      <c r="AW28" s="4"/>
      <c r="AX28" s="4"/>
      <c r="AY28" s="4"/>
      <c r="AZ28" s="4"/>
      <c r="BA28" s="4"/>
      <c r="BB28" s="4"/>
      <c r="BC28" s="4"/>
      <c r="BD28" s="4"/>
    </row>
    <row r="29" spans="1:64" s="10" customFormat="1" ht="22.5" customHeight="1" x14ac:dyDescent="0.2">
      <c r="A29" s="3">
        <v>28</v>
      </c>
      <c r="B29" s="33" t="s">
        <v>7</v>
      </c>
      <c r="C29" s="33" t="s">
        <v>110</v>
      </c>
      <c r="D29" s="35" t="s">
        <v>14</v>
      </c>
      <c r="E29" s="5">
        <v>15</v>
      </c>
      <c r="F29" s="5"/>
      <c r="G29" s="5"/>
      <c r="H29" s="5"/>
      <c r="I29" s="5">
        <f t="shared" si="12"/>
        <v>15</v>
      </c>
      <c r="J29" s="8" t="s">
        <v>111</v>
      </c>
      <c r="K29" s="6">
        <v>8490</v>
      </c>
      <c r="L29" s="8" t="s">
        <v>107</v>
      </c>
      <c r="M29" s="6">
        <v>9700</v>
      </c>
      <c r="N29" s="8" t="s">
        <v>93</v>
      </c>
      <c r="O29" s="6">
        <v>14900</v>
      </c>
      <c r="P29" s="11">
        <f>COUNT($K29,$M29,$O29,#REF!,#REF!)</f>
        <v>3</v>
      </c>
      <c r="Q29" s="7">
        <f t="shared" si="0"/>
        <v>11030</v>
      </c>
      <c r="R29" s="7">
        <f t="shared" si="1"/>
        <v>165450</v>
      </c>
      <c r="S29" s="13">
        <f t="shared" si="2"/>
        <v>3405.6864212666437</v>
      </c>
      <c r="T29" s="7">
        <f t="shared" si="3"/>
        <v>14435.686421266644</v>
      </c>
      <c r="U29" s="14">
        <f t="shared" si="10"/>
        <v>7624.3135787333558</v>
      </c>
      <c r="V29" s="7">
        <f t="shared" si="5"/>
        <v>8490</v>
      </c>
      <c r="W29" s="7">
        <f t="shared" si="6"/>
        <v>9700</v>
      </c>
      <c r="X29" s="7" t="str">
        <f t="shared" si="7"/>
        <v/>
      </c>
      <c r="Y29" s="71">
        <f t="shared" si="8"/>
        <v>9095</v>
      </c>
      <c r="Z29" s="14">
        <f t="shared" si="9"/>
        <v>136425</v>
      </c>
      <c r="AA29" s="4" t="s">
        <v>55</v>
      </c>
      <c r="AB29" s="7"/>
      <c r="AC29" s="7"/>
      <c r="AD29" s="7"/>
      <c r="AE29" s="7"/>
      <c r="AF29" s="7"/>
      <c r="AG29" s="11"/>
      <c r="AH29" s="7"/>
      <c r="AI29" s="7"/>
      <c r="AJ29" s="7"/>
      <c r="AK29" s="11"/>
      <c r="AL29" s="7"/>
      <c r="AO29" s="4"/>
      <c r="AP29" s="4"/>
      <c r="AQ29" s="4"/>
      <c r="AR29" s="4"/>
      <c r="AS29" s="4"/>
      <c r="AT29" s="4"/>
      <c r="AU29" s="4"/>
      <c r="AV29" s="4"/>
      <c r="AW29" s="4"/>
      <c r="AX29" s="4"/>
      <c r="AY29" s="4"/>
      <c r="AZ29" s="4"/>
      <c r="BA29" s="4"/>
      <c r="BB29" s="4"/>
      <c r="BC29" s="4"/>
      <c r="BD29" s="4"/>
      <c r="BK29" s="11"/>
      <c r="BL29" s="7"/>
    </row>
    <row r="30" spans="1:64" s="10" customFormat="1" ht="51.75" customHeight="1" x14ac:dyDescent="0.2">
      <c r="A30" s="3">
        <v>29</v>
      </c>
      <c r="B30" s="33" t="s">
        <v>7</v>
      </c>
      <c r="C30" s="33" t="s">
        <v>112</v>
      </c>
      <c r="D30" s="35" t="s">
        <v>14</v>
      </c>
      <c r="E30" s="5">
        <v>15</v>
      </c>
      <c r="F30" s="5"/>
      <c r="G30" s="5"/>
      <c r="H30" s="5"/>
      <c r="I30" s="5">
        <f t="shared" si="12"/>
        <v>15</v>
      </c>
      <c r="J30" s="8" t="s">
        <v>95</v>
      </c>
      <c r="K30" s="6">
        <v>21900</v>
      </c>
      <c r="L30" s="8" t="s">
        <v>93</v>
      </c>
      <c r="M30" s="6">
        <v>21900</v>
      </c>
      <c r="N30" s="8" t="s">
        <v>113</v>
      </c>
      <c r="O30" s="6">
        <v>22900</v>
      </c>
      <c r="P30" s="11">
        <f>COUNT($K30,$M30,$O30,#REF!,#REF!)</f>
        <v>3</v>
      </c>
      <c r="Q30" s="7">
        <f t="shared" si="0"/>
        <v>22233.333333333332</v>
      </c>
      <c r="R30" s="7">
        <f t="shared" si="1"/>
        <v>333500</v>
      </c>
      <c r="S30" s="13">
        <f t="shared" si="2"/>
        <v>577.35026918962581</v>
      </c>
      <c r="T30" s="7">
        <f t="shared" si="3"/>
        <v>22810.683602522957</v>
      </c>
      <c r="U30" s="14">
        <f t="shared" si="10"/>
        <v>21655.983064143707</v>
      </c>
      <c r="V30" s="7">
        <f t="shared" si="5"/>
        <v>21900</v>
      </c>
      <c r="W30" s="7">
        <f t="shared" si="6"/>
        <v>21900</v>
      </c>
      <c r="X30" s="7" t="str">
        <f t="shared" si="7"/>
        <v/>
      </c>
      <c r="Y30" s="71">
        <f t="shared" si="8"/>
        <v>21900</v>
      </c>
      <c r="Z30" s="14">
        <f t="shared" si="9"/>
        <v>328500</v>
      </c>
      <c r="AA30" s="4" t="s">
        <v>55</v>
      </c>
      <c r="AB30" s="7"/>
      <c r="AC30" s="7"/>
      <c r="AD30" s="7"/>
      <c r="AE30" s="7"/>
      <c r="AF30" s="7"/>
      <c r="AG30" s="11"/>
      <c r="AH30" s="7"/>
      <c r="AI30" s="7"/>
      <c r="AJ30" s="7"/>
      <c r="AK30" s="11"/>
      <c r="AL30" s="7"/>
      <c r="AO30" s="4"/>
      <c r="AP30" s="4"/>
      <c r="AQ30" s="4"/>
      <c r="AR30" s="4"/>
      <c r="AS30" s="4"/>
      <c r="AT30" s="4"/>
      <c r="AU30" s="4"/>
      <c r="AV30" s="4"/>
      <c r="AW30" s="4"/>
      <c r="AX30" s="4"/>
      <c r="AY30" s="4"/>
      <c r="AZ30" s="4"/>
      <c r="BA30" s="4"/>
      <c r="BB30" s="4"/>
      <c r="BC30" s="4"/>
      <c r="BD30" s="4"/>
    </row>
    <row r="31" spans="1:64" s="10" customFormat="1" ht="34.5" customHeight="1" x14ac:dyDescent="0.2">
      <c r="A31" s="3">
        <v>30</v>
      </c>
      <c r="B31" s="33" t="s">
        <v>7</v>
      </c>
      <c r="C31" s="33" t="s">
        <v>114</v>
      </c>
      <c r="D31" s="35" t="s">
        <v>14</v>
      </c>
      <c r="E31" s="5">
        <v>3</v>
      </c>
      <c r="F31" s="5"/>
      <c r="G31" s="5"/>
      <c r="H31" s="5"/>
      <c r="I31" s="5">
        <f t="shared" si="12"/>
        <v>3</v>
      </c>
      <c r="J31" s="8" t="s">
        <v>111</v>
      </c>
      <c r="K31" s="6">
        <v>16950</v>
      </c>
      <c r="L31" s="8" t="s">
        <v>93</v>
      </c>
      <c r="M31" s="6">
        <v>16950</v>
      </c>
      <c r="N31" s="8" t="s">
        <v>115</v>
      </c>
      <c r="O31" s="6">
        <v>10506</v>
      </c>
      <c r="P31" s="11">
        <f>COUNT($K31,$M31,$O31,#REF!,#REF!)</f>
        <v>3</v>
      </c>
      <c r="Q31" s="7">
        <f t="shared" si="0"/>
        <v>14802</v>
      </c>
      <c r="R31" s="7">
        <f t="shared" si="1"/>
        <v>44406</v>
      </c>
      <c r="S31" s="13">
        <f t="shared" si="2"/>
        <v>3720.4451346579485</v>
      </c>
      <c r="T31" s="7">
        <f t="shared" si="3"/>
        <v>18522.445134657948</v>
      </c>
      <c r="U31" s="14">
        <f t="shared" si="10"/>
        <v>11081.554865342052</v>
      </c>
      <c r="V31" s="7">
        <f t="shared" si="5"/>
        <v>16950</v>
      </c>
      <c r="W31" s="7">
        <f t="shared" si="6"/>
        <v>16950</v>
      </c>
      <c r="X31" s="7" t="str">
        <f t="shared" si="7"/>
        <v/>
      </c>
      <c r="Y31" s="71">
        <f t="shared" si="8"/>
        <v>16950</v>
      </c>
      <c r="Z31" s="14">
        <f t="shared" si="9"/>
        <v>50850</v>
      </c>
      <c r="AA31" s="4" t="s">
        <v>55</v>
      </c>
      <c r="AB31" s="7"/>
      <c r="AC31" s="7"/>
      <c r="AD31" s="7"/>
      <c r="AE31" s="7"/>
      <c r="AF31" s="7"/>
      <c r="AG31" s="11"/>
      <c r="AH31" s="7"/>
      <c r="AI31" s="7"/>
      <c r="AJ31" s="7"/>
      <c r="AK31" s="11"/>
      <c r="AL31" s="7"/>
      <c r="AO31" s="4"/>
      <c r="AP31" s="4"/>
      <c r="AQ31" s="4"/>
      <c r="AR31" s="4"/>
      <c r="AS31" s="4"/>
      <c r="AT31" s="4"/>
      <c r="AU31" s="4"/>
      <c r="AV31" s="4"/>
      <c r="AW31" s="4"/>
      <c r="AX31" s="4"/>
      <c r="AY31" s="4"/>
      <c r="AZ31" s="4"/>
      <c r="BA31" s="4"/>
      <c r="BB31" s="4"/>
      <c r="BC31" s="4"/>
      <c r="BD31" s="4"/>
    </row>
    <row r="32" spans="1:64" s="10" customFormat="1" ht="37.5" customHeight="1" x14ac:dyDescent="0.2">
      <c r="A32" s="3">
        <v>31</v>
      </c>
      <c r="B32" s="33" t="s">
        <v>7</v>
      </c>
      <c r="C32" s="33" t="s">
        <v>116</v>
      </c>
      <c r="D32" s="35" t="s">
        <v>14</v>
      </c>
      <c r="E32" s="5">
        <v>3</v>
      </c>
      <c r="F32" s="5"/>
      <c r="G32" s="5"/>
      <c r="H32" s="5"/>
      <c r="I32" s="5">
        <f t="shared" si="12"/>
        <v>3</v>
      </c>
      <c r="J32" s="8" t="s">
        <v>117</v>
      </c>
      <c r="K32" s="6">
        <v>8717</v>
      </c>
      <c r="L32" s="8" t="s">
        <v>118</v>
      </c>
      <c r="M32" s="6">
        <v>6500</v>
      </c>
      <c r="N32" s="8" t="s">
        <v>119</v>
      </c>
      <c r="O32" s="6">
        <v>6900</v>
      </c>
      <c r="P32" s="11">
        <f>COUNT($K32,$M32,$O32,#REF!,#REF!)</f>
        <v>3</v>
      </c>
      <c r="Q32" s="7">
        <f t="shared" si="0"/>
        <v>7372.333333333333</v>
      </c>
      <c r="R32" s="7">
        <f t="shared" si="1"/>
        <v>22117</v>
      </c>
      <c r="S32" s="13">
        <f t="shared" si="2"/>
        <v>1181.5652048589313</v>
      </c>
      <c r="T32" s="7">
        <f t="shared" si="3"/>
        <v>8553.8985381922648</v>
      </c>
      <c r="U32" s="14">
        <f t="shared" si="10"/>
        <v>6190.7681284744012</v>
      </c>
      <c r="V32" s="7" t="str">
        <f t="shared" si="5"/>
        <v/>
      </c>
      <c r="W32" s="7">
        <f t="shared" si="6"/>
        <v>6500</v>
      </c>
      <c r="X32" s="7">
        <f t="shared" si="7"/>
        <v>6900</v>
      </c>
      <c r="Y32" s="71">
        <f t="shared" si="8"/>
        <v>6700</v>
      </c>
      <c r="Z32" s="14">
        <f t="shared" si="9"/>
        <v>20100</v>
      </c>
      <c r="AA32" s="4" t="s">
        <v>55</v>
      </c>
      <c r="AB32" s="7"/>
      <c r="AC32" s="7"/>
      <c r="AD32" s="7"/>
      <c r="AE32" s="7"/>
      <c r="AF32" s="7"/>
      <c r="AG32" s="11"/>
      <c r="AH32" s="7"/>
      <c r="AI32" s="7"/>
      <c r="AJ32" s="7"/>
      <c r="AK32" s="11"/>
      <c r="AL32" s="7"/>
      <c r="AO32" s="4"/>
      <c r="AP32" s="4"/>
      <c r="AQ32" s="4"/>
      <c r="AR32" s="4"/>
      <c r="AS32" s="4"/>
      <c r="AT32" s="4"/>
      <c r="AU32" s="4"/>
      <c r="AV32" s="4"/>
      <c r="AW32" s="4"/>
      <c r="AX32" s="4"/>
      <c r="AY32" s="4"/>
      <c r="AZ32" s="4"/>
      <c r="BA32" s="4"/>
      <c r="BB32" s="4"/>
      <c r="BC32" s="4"/>
      <c r="BD32" s="4"/>
    </row>
    <row r="33" spans="1:66" s="10" customFormat="1" ht="29.25" customHeight="1" x14ac:dyDescent="0.2">
      <c r="A33" s="3">
        <v>32</v>
      </c>
      <c r="B33" s="33" t="s">
        <v>7</v>
      </c>
      <c r="C33" s="33" t="s">
        <v>120</v>
      </c>
      <c r="D33" s="35" t="s">
        <v>14</v>
      </c>
      <c r="E33" s="5">
        <v>30</v>
      </c>
      <c r="F33" s="5"/>
      <c r="G33" s="5"/>
      <c r="H33" s="5"/>
      <c r="I33" s="5">
        <f t="shared" si="12"/>
        <v>30</v>
      </c>
      <c r="J33" s="8" t="s">
        <v>93</v>
      </c>
      <c r="K33" s="6">
        <v>23900</v>
      </c>
      <c r="L33" s="8" t="s">
        <v>121</v>
      </c>
      <c r="M33" s="6">
        <v>14280</v>
      </c>
      <c r="N33" s="8" t="s">
        <v>111</v>
      </c>
      <c r="O33" s="6">
        <v>7590</v>
      </c>
      <c r="P33" s="11">
        <f>COUNT($K33,$M33,$O33,#REF!,#REF!)</f>
        <v>3</v>
      </c>
      <c r="Q33" s="7">
        <f t="shared" si="0"/>
        <v>15256.666666666666</v>
      </c>
      <c r="R33" s="7">
        <f t="shared" si="1"/>
        <v>457700</v>
      </c>
      <c r="S33" s="41">
        <f t="shared" si="2"/>
        <v>8198.7458390496104</v>
      </c>
      <c r="T33" s="7">
        <f t="shared" si="3"/>
        <v>23455.412505716275</v>
      </c>
      <c r="U33" s="14">
        <f t="shared" si="10"/>
        <v>7057.9208276170557</v>
      </c>
      <c r="V33" s="7" t="str">
        <f t="shared" si="5"/>
        <v/>
      </c>
      <c r="W33" s="7">
        <f t="shared" si="6"/>
        <v>14280</v>
      </c>
      <c r="X33" s="7">
        <f t="shared" si="7"/>
        <v>7590</v>
      </c>
      <c r="Y33" s="71">
        <f t="shared" si="8"/>
        <v>10935</v>
      </c>
      <c r="Z33" s="14">
        <f t="shared" si="9"/>
        <v>328050</v>
      </c>
      <c r="AA33" s="4" t="s">
        <v>55</v>
      </c>
      <c r="AB33" s="7"/>
      <c r="AC33" s="7"/>
      <c r="AD33" s="7"/>
      <c r="AE33" s="7"/>
      <c r="AF33" s="7"/>
      <c r="AG33" s="11"/>
      <c r="AH33" s="7"/>
      <c r="AI33" s="7"/>
      <c r="AJ33" s="7"/>
      <c r="AK33" s="11"/>
      <c r="AL33" s="7"/>
      <c r="AO33" s="4"/>
      <c r="AP33" s="4"/>
      <c r="AQ33" s="4"/>
      <c r="AR33" s="4"/>
      <c r="AS33" s="4"/>
      <c r="AT33" s="4"/>
      <c r="AU33" s="4"/>
      <c r="AV33" s="4"/>
      <c r="AW33" s="4"/>
      <c r="AX33" s="4"/>
      <c r="AY33" s="4"/>
      <c r="AZ33" s="4"/>
      <c r="BA33" s="4"/>
      <c r="BB33" s="4"/>
      <c r="BC33" s="4"/>
      <c r="BD33" s="4"/>
    </row>
    <row r="34" spans="1:66" s="10" customFormat="1" ht="38.25" customHeight="1" x14ac:dyDescent="0.2">
      <c r="A34" s="3">
        <v>33</v>
      </c>
      <c r="B34" s="33" t="s">
        <v>7</v>
      </c>
      <c r="C34" s="33" t="s">
        <v>122</v>
      </c>
      <c r="D34" s="35" t="s">
        <v>14</v>
      </c>
      <c r="E34" s="5">
        <v>75</v>
      </c>
      <c r="F34" s="5"/>
      <c r="G34" s="5"/>
      <c r="H34" s="5"/>
      <c r="I34" s="5">
        <f t="shared" si="12"/>
        <v>75</v>
      </c>
      <c r="J34" s="8" t="s">
        <v>123</v>
      </c>
      <c r="K34" s="9">
        <v>2500</v>
      </c>
      <c r="L34" s="8" t="s">
        <v>124</v>
      </c>
      <c r="M34" s="6">
        <v>2850</v>
      </c>
      <c r="N34" s="8" t="s">
        <v>125</v>
      </c>
      <c r="O34" s="6">
        <v>1800</v>
      </c>
      <c r="P34" s="11">
        <f>COUNT($K34,$M34,$O34,#REF!,#REF!)</f>
        <v>3</v>
      </c>
      <c r="Q34" s="7">
        <f t="shared" si="0"/>
        <v>2383.3333333333335</v>
      </c>
      <c r="R34" s="7">
        <f t="shared" si="1"/>
        <v>178750</v>
      </c>
      <c r="S34" s="13">
        <f t="shared" si="2"/>
        <v>534.63383107818197</v>
      </c>
      <c r="T34" s="7">
        <f t="shared" si="3"/>
        <v>2917.9671644115156</v>
      </c>
      <c r="U34" s="14">
        <f t="shared" si="10"/>
        <v>1848.6995022551514</v>
      </c>
      <c r="V34" s="7">
        <f t="shared" si="5"/>
        <v>2500</v>
      </c>
      <c r="W34" s="7">
        <f t="shared" si="6"/>
        <v>2850</v>
      </c>
      <c r="X34" s="7" t="str">
        <f t="shared" si="7"/>
        <v/>
      </c>
      <c r="Y34" s="71">
        <f t="shared" si="8"/>
        <v>2675</v>
      </c>
      <c r="Z34" s="14">
        <f t="shared" si="9"/>
        <v>200625</v>
      </c>
      <c r="AA34" s="4" t="s">
        <v>55</v>
      </c>
      <c r="AB34" s="7"/>
      <c r="AC34" s="7"/>
      <c r="AD34" s="7"/>
      <c r="AE34" s="7"/>
      <c r="AF34" s="7"/>
      <c r="AG34" s="11"/>
      <c r="AH34" s="7"/>
      <c r="AI34" s="7"/>
      <c r="AJ34" s="7"/>
      <c r="AK34" s="11"/>
      <c r="AL34" s="7"/>
      <c r="AO34" s="4"/>
      <c r="AP34" s="4"/>
      <c r="AQ34" s="4"/>
      <c r="AR34" s="4"/>
      <c r="AS34" s="4"/>
      <c r="AT34" s="4"/>
      <c r="AU34" s="4"/>
      <c r="AV34" s="4"/>
      <c r="AW34" s="4"/>
      <c r="AX34" s="4"/>
      <c r="AY34" s="4"/>
      <c r="AZ34" s="4"/>
      <c r="BA34" s="4"/>
      <c r="BB34" s="4"/>
      <c r="BC34" s="4"/>
      <c r="BD34" s="4"/>
    </row>
    <row r="35" spans="1:66" s="10" customFormat="1" ht="23.25" customHeight="1" x14ac:dyDescent="0.2">
      <c r="A35" s="3">
        <v>34</v>
      </c>
      <c r="B35" s="33" t="s">
        <v>7</v>
      </c>
      <c r="C35" s="33" t="s">
        <v>126</v>
      </c>
      <c r="D35" s="35" t="s">
        <v>14</v>
      </c>
      <c r="E35" s="5">
        <v>5</v>
      </c>
      <c r="F35" s="5"/>
      <c r="G35" s="5"/>
      <c r="H35" s="5"/>
      <c r="I35" s="5">
        <f t="shared" si="12"/>
        <v>5</v>
      </c>
      <c r="J35" s="8" t="s">
        <v>127</v>
      </c>
      <c r="K35" s="6">
        <v>141900</v>
      </c>
      <c r="L35" s="8" t="s">
        <v>93</v>
      </c>
      <c r="M35" s="6">
        <v>119900</v>
      </c>
      <c r="N35" s="8" t="s">
        <v>128</v>
      </c>
      <c r="O35" s="6">
        <v>107730</v>
      </c>
      <c r="P35" s="11">
        <f>COUNT($K35,$M35,$O35,#REF!,#REF!)</f>
        <v>3</v>
      </c>
      <c r="Q35" s="7">
        <f t="shared" si="0"/>
        <v>123176.66666666667</v>
      </c>
      <c r="R35" s="7">
        <f t="shared" si="1"/>
        <v>615883.33333333337</v>
      </c>
      <c r="S35" s="13">
        <f t="shared" si="2"/>
        <v>17319.054054229753</v>
      </c>
      <c r="T35" s="7">
        <f t="shared" si="3"/>
        <v>140495.72072089644</v>
      </c>
      <c r="U35" s="14">
        <f t="shared" si="10"/>
        <v>105857.61261243692</v>
      </c>
      <c r="V35" s="7" t="str">
        <f t="shared" si="5"/>
        <v/>
      </c>
      <c r="W35" s="7">
        <f t="shared" si="6"/>
        <v>119900</v>
      </c>
      <c r="X35" s="7">
        <f t="shared" si="7"/>
        <v>107730</v>
      </c>
      <c r="Y35" s="71">
        <f t="shared" si="8"/>
        <v>113815</v>
      </c>
      <c r="Z35" s="14">
        <f t="shared" si="9"/>
        <v>569075</v>
      </c>
      <c r="AA35" s="4" t="s">
        <v>55</v>
      </c>
      <c r="AB35" s="7"/>
      <c r="AC35" s="7"/>
      <c r="AD35" s="7"/>
      <c r="AE35" s="7"/>
      <c r="AF35" s="7"/>
      <c r="AG35" s="11"/>
      <c r="AH35" s="7"/>
      <c r="AI35" s="7"/>
      <c r="AJ35" s="7"/>
      <c r="AK35" s="11"/>
      <c r="AL35" s="7"/>
      <c r="AO35" s="4"/>
      <c r="AP35" s="4"/>
      <c r="AQ35" s="4"/>
      <c r="AR35" s="4"/>
      <c r="AS35" s="4"/>
      <c r="AT35" s="4"/>
      <c r="AU35" s="4"/>
      <c r="AV35" s="4"/>
      <c r="AW35" s="4"/>
      <c r="AX35" s="4"/>
      <c r="AY35" s="4"/>
      <c r="AZ35" s="4"/>
      <c r="BA35" s="4"/>
      <c r="BB35" s="4"/>
      <c r="BC35" s="4"/>
      <c r="BD35" s="4"/>
    </row>
    <row r="36" spans="1:66" s="10" customFormat="1" ht="55.5" customHeight="1" x14ac:dyDescent="0.2">
      <c r="A36" s="3">
        <v>35</v>
      </c>
      <c r="B36" s="33" t="s">
        <v>7</v>
      </c>
      <c r="C36" s="33" t="s">
        <v>129</v>
      </c>
      <c r="D36" s="35" t="s">
        <v>14</v>
      </c>
      <c r="E36" s="5">
        <v>50</v>
      </c>
      <c r="F36" s="5"/>
      <c r="G36" s="5"/>
      <c r="H36" s="5"/>
      <c r="I36" s="5">
        <f t="shared" si="12"/>
        <v>50</v>
      </c>
      <c r="J36" s="8" t="s">
        <v>130</v>
      </c>
      <c r="K36" s="6">
        <v>5000</v>
      </c>
      <c r="L36" s="8" t="s">
        <v>131</v>
      </c>
      <c r="M36" s="6">
        <v>10000</v>
      </c>
      <c r="N36" s="8" t="s">
        <v>132</v>
      </c>
      <c r="O36" s="6">
        <v>3300</v>
      </c>
      <c r="P36" s="11">
        <f>COUNT($K36,$M36,$O36,#REF!,#REF!)</f>
        <v>3</v>
      </c>
      <c r="Q36" s="7">
        <f t="shared" si="0"/>
        <v>6100</v>
      </c>
      <c r="R36" s="7">
        <f t="shared" si="1"/>
        <v>305000</v>
      </c>
      <c r="S36" s="13">
        <f t="shared" si="2"/>
        <v>3482.8149534535996</v>
      </c>
      <c r="T36" s="7">
        <f t="shared" si="3"/>
        <v>9582.8149534535987</v>
      </c>
      <c r="U36" s="14">
        <f t="shared" si="10"/>
        <v>2617.1850465464004</v>
      </c>
      <c r="V36" s="7">
        <f t="shared" si="5"/>
        <v>5000</v>
      </c>
      <c r="W36" s="7" t="str">
        <f t="shared" si="6"/>
        <v/>
      </c>
      <c r="X36" s="7">
        <f t="shared" si="7"/>
        <v>3300</v>
      </c>
      <c r="Y36" s="71">
        <f t="shared" si="8"/>
        <v>4150</v>
      </c>
      <c r="Z36" s="14">
        <f t="shared" si="9"/>
        <v>207500</v>
      </c>
      <c r="AA36" s="4" t="s">
        <v>55</v>
      </c>
      <c r="AB36" s="7"/>
      <c r="AC36" s="7"/>
      <c r="AD36" s="7"/>
      <c r="AE36" s="7"/>
      <c r="AF36" s="7"/>
      <c r="AG36" s="11"/>
      <c r="AH36" s="7"/>
      <c r="AI36" s="7"/>
      <c r="AJ36" s="7"/>
      <c r="AK36" s="11"/>
      <c r="AL36" s="7"/>
      <c r="AO36" s="4"/>
      <c r="AP36" s="4"/>
      <c r="AQ36" s="4"/>
      <c r="AR36" s="4"/>
      <c r="AS36" s="4"/>
      <c r="AT36" s="4"/>
      <c r="AU36" s="4"/>
      <c r="AV36" s="4"/>
      <c r="AW36" s="4"/>
      <c r="AX36" s="4"/>
      <c r="AY36" s="4"/>
      <c r="AZ36" s="4"/>
      <c r="BA36" s="4"/>
      <c r="BB36" s="4"/>
      <c r="BC36" s="4"/>
      <c r="BD36" s="4"/>
      <c r="BM36" s="11"/>
      <c r="BN36" s="7"/>
    </row>
    <row r="37" spans="1:66" s="10" customFormat="1" ht="62.25" customHeight="1" x14ac:dyDescent="0.2">
      <c r="A37" s="3">
        <v>36</v>
      </c>
      <c r="B37" s="33" t="s">
        <v>6</v>
      </c>
      <c r="C37" s="33" t="s">
        <v>133</v>
      </c>
      <c r="D37" s="35" t="s">
        <v>14</v>
      </c>
      <c r="E37" s="5">
        <v>5</v>
      </c>
      <c r="F37" s="5">
        <v>20</v>
      </c>
      <c r="G37" s="5">
        <v>12</v>
      </c>
      <c r="H37" s="5"/>
      <c r="I37" s="5">
        <f>E37+F37+G37</f>
        <v>37</v>
      </c>
      <c r="J37" s="8" t="s">
        <v>134</v>
      </c>
      <c r="K37" s="6">
        <v>35000</v>
      </c>
      <c r="L37" s="8" t="s">
        <v>135</v>
      </c>
      <c r="M37" s="6">
        <v>28000</v>
      </c>
      <c r="N37" s="8" t="s">
        <v>136</v>
      </c>
      <c r="O37" s="6">
        <v>48000</v>
      </c>
      <c r="P37" s="11">
        <f>COUNT($K37,$M37,$O37,#REF!,#REF!)</f>
        <v>3</v>
      </c>
      <c r="Q37" s="7">
        <f t="shared" si="0"/>
        <v>37000</v>
      </c>
      <c r="R37" s="7">
        <f t="shared" si="1"/>
        <v>1369000</v>
      </c>
      <c r="S37" s="41">
        <f t="shared" si="2"/>
        <v>10148.891565092219</v>
      </c>
      <c r="T37" s="7">
        <f t="shared" si="3"/>
        <v>47148.891565092221</v>
      </c>
      <c r="U37" s="14">
        <f t="shared" si="10"/>
        <v>26851.108434907779</v>
      </c>
      <c r="V37" s="7">
        <f t="shared" si="5"/>
        <v>35000</v>
      </c>
      <c r="W37" s="7">
        <f t="shared" si="6"/>
        <v>28000</v>
      </c>
      <c r="X37" s="7" t="str">
        <f t="shared" si="7"/>
        <v/>
      </c>
      <c r="Y37" s="71">
        <f t="shared" si="8"/>
        <v>31500</v>
      </c>
      <c r="Z37" s="14">
        <f t="shared" si="9"/>
        <v>1165500</v>
      </c>
      <c r="AA37" s="4"/>
      <c r="AB37" s="7"/>
      <c r="AC37" s="7"/>
      <c r="AD37" s="7"/>
      <c r="AE37" s="7"/>
      <c r="AF37" s="7"/>
      <c r="AG37" s="11"/>
      <c r="AH37" s="7"/>
      <c r="AI37" s="7"/>
      <c r="AJ37" s="7"/>
      <c r="AK37" s="11"/>
      <c r="AL37" s="7"/>
      <c r="AO37" s="4"/>
      <c r="AP37" s="4"/>
      <c r="AQ37" s="4"/>
      <c r="AR37" s="4"/>
      <c r="AS37" s="4"/>
      <c r="AT37" s="4"/>
      <c r="AU37" s="4"/>
      <c r="AV37" s="4"/>
      <c r="AW37" s="4"/>
      <c r="AX37" s="4"/>
      <c r="AY37" s="4"/>
      <c r="AZ37" s="4"/>
      <c r="BA37" s="4"/>
      <c r="BB37" s="4"/>
      <c r="BC37" s="4"/>
      <c r="BD37" s="4"/>
    </row>
    <row r="38" spans="1:66" s="10" customFormat="1" ht="62.25" customHeight="1" x14ac:dyDescent="0.2">
      <c r="A38" s="3">
        <v>37</v>
      </c>
      <c r="B38" s="33" t="s">
        <v>5</v>
      </c>
      <c r="C38" s="33" t="s">
        <v>137</v>
      </c>
      <c r="D38" s="35" t="s">
        <v>76</v>
      </c>
      <c r="E38" s="5">
        <v>5</v>
      </c>
      <c r="F38" s="5">
        <v>6</v>
      </c>
      <c r="G38" s="5">
        <v>1</v>
      </c>
      <c r="H38" s="5">
        <v>2</v>
      </c>
      <c r="I38" s="5">
        <f>E38+F38+G38+H38</f>
        <v>14</v>
      </c>
      <c r="J38" s="8" t="s">
        <v>138</v>
      </c>
      <c r="K38" s="6">
        <v>350000</v>
      </c>
      <c r="L38" s="8" t="s">
        <v>139</v>
      </c>
      <c r="M38" s="6">
        <v>600000</v>
      </c>
      <c r="N38" s="8" t="s">
        <v>140</v>
      </c>
      <c r="O38" s="6">
        <v>400000</v>
      </c>
      <c r="P38" s="11">
        <f>COUNT($K38,$M38,$O38,#REF!,#REF!)</f>
        <v>3</v>
      </c>
      <c r="Q38" s="7">
        <f t="shared" si="0"/>
        <v>450000</v>
      </c>
      <c r="R38" s="7">
        <f t="shared" si="1"/>
        <v>6300000</v>
      </c>
      <c r="S38" s="41">
        <f t="shared" si="2"/>
        <v>132287.56555322953</v>
      </c>
      <c r="T38" s="7">
        <f t="shared" si="3"/>
        <v>582287.56555322953</v>
      </c>
      <c r="U38" s="14">
        <f t="shared" si="10"/>
        <v>317712.43444677047</v>
      </c>
      <c r="V38" s="7">
        <f t="shared" si="5"/>
        <v>350000</v>
      </c>
      <c r="W38" s="7" t="str">
        <f t="shared" si="6"/>
        <v/>
      </c>
      <c r="X38" s="7">
        <f t="shared" si="7"/>
        <v>400000</v>
      </c>
      <c r="Y38" s="71">
        <f t="shared" si="8"/>
        <v>375000</v>
      </c>
      <c r="Z38" s="42">
        <f t="shared" si="9"/>
        <v>5250000</v>
      </c>
      <c r="AA38" s="43" t="s">
        <v>55</v>
      </c>
      <c r="AB38" s="44"/>
      <c r="AC38" s="7"/>
      <c r="AD38" s="7"/>
      <c r="AE38" s="7"/>
      <c r="AF38" s="7"/>
      <c r="AG38" s="11"/>
      <c r="AH38" s="7"/>
      <c r="AI38" s="7"/>
      <c r="AJ38" s="7"/>
      <c r="AK38" s="11"/>
      <c r="AL38" s="7"/>
      <c r="AO38" s="4"/>
      <c r="AP38" s="4"/>
      <c r="AQ38" s="4"/>
      <c r="AR38" s="4"/>
      <c r="AS38" s="4"/>
      <c r="AT38" s="4"/>
      <c r="AU38" s="4"/>
      <c r="AV38" s="4"/>
      <c r="AW38" s="4"/>
      <c r="AX38" s="4"/>
      <c r="AY38" s="4"/>
      <c r="AZ38" s="4"/>
      <c r="BA38" s="4"/>
      <c r="BB38" s="4"/>
      <c r="BC38" s="4"/>
      <c r="BD38" s="4"/>
    </row>
    <row r="39" spans="1:66" s="23" customFormat="1" ht="90" customHeight="1" x14ac:dyDescent="0.2">
      <c r="A39" s="3">
        <v>38</v>
      </c>
      <c r="B39" s="33" t="s">
        <v>7</v>
      </c>
      <c r="C39" s="33" t="s">
        <v>141</v>
      </c>
      <c r="D39" s="35" t="s">
        <v>14</v>
      </c>
      <c r="E39" s="5">
        <v>80</v>
      </c>
      <c r="F39" s="5"/>
      <c r="G39" s="5"/>
      <c r="H39" s="5"/>
      <c r="I39" s="5">
        <f>E39</f>
        <v>80</v>
      </c>
      <c r="J39" s="17" t="s">
        <v>70</v>
      </c>
      <c r="K39" s="32">
        <v>45220</v>
      </c>
      <c r="L39" s="17" t="s">
        <v>66</v>
      </c>
      <c r="M39" s="32">
        <v>28000</v>
      </c>
      <c r="N39" s="8" t="s">
        <v>142</v>
      </c>
      <c r="O39" s="32">
        <v>44720</v>
      </c>
      <c r="P39" s="11">
        <f>COUNT($K39,$M39,$O39,#REF!,#REF!)</f>
        <v>3</v>
      </c>
      <c r="Q39" s="7">
        <f t="shared" si="0"/>
        <v>39313.333333333336</v>
      </c>
      <c r="R39" s="7">
        <f t="shared" si="1"/>
        <v>3145066.666666667</v>
      </c>
      <c r="S39" s="41">
        <f t="shared" si="2"/>
        <v>9800.8230946861549</v>
      </c>
      <c r="T39" s="7">
        <f t="shared" si="3"/>
        <v>49114.156428019487</v>
      </c>
      <c r="U39" s="14">
        <f t="shared" si="10"/>
        <v>29512.510238647181</v>
      </c>
      <c r="V39" s="7">
        <f t="shared" si="5"/>
        <v>45220</v>
      </c>
      <c r="W39" s="7" t="str">
        <f t="shared" si="6"/>
        <v/>
      </c>
      <c r="X39" s="7">
        <f t="shared" si="7"/>
        <v>44720</v>
      </c>
      <c r="Y39" s="71">
        <f t="shared" si="8"/>
        <v>44970</v>
      </c>
      <c r="Z39" s="42">
        <f t="shared" si="9"/>
        <v>3597600</v>
      </c>
      <c r="AA39" s="43" t="s">
        <v>55</v>
      </c>
      <c r="AB39" s="44"/>
      <c r="AC39" s="22"/>
      <c r="AD39" s="22"/>
      <c r="AE39" s="22"/>
      <c r="AF39" s="22"/>
      <c r="AG39" s="21"/>
      <c r="AH39" s="22"/>
      <c r="AI39" s="22"/>
      <c r="AJ39" s="22"/>
      <c r="AK39" s="21"/>
      <c r="AL39" s="22"/>
      <c r="AO39" s="20"/>
      <c r="AP39" s="20"/>
      <c r="AQ39" s="20"/>
      <c r="AR39" s="20"/>
      <c r="AS39" s="20"/>
      <c r="AT39" s="20"/>
      <c r="AU39" s="20"/>
      <c r="AV39" s="20"/>
      <c r="AW39" s="20"/>
      <c r="AX39" s="20"/>
      <c r="AY39" s="20"/>
      <c r="AZ39" s="20"/>
      <c r="BA39" s="20"/>
      <c r="BB39" s="20"/>
      <c r="BC39" s="20"/>
      <c r="BD39" s="20"/>
    </row>
    <row r="40" spans="1:66" s="10" customFormat="1" ht="46.5" customHeight="1" x14ac:dyDescent="0.2">
      <c r="A40" s="3">
        <v>39</v>
      </c>
      <c r="B40" s="33" t="s">
        <v>7</v>
      </c>
      <c r="C40" s="33" t="s">
        <v>143</v>
      </c>
      <c r="D40" s="35" t="s">
        <v>14</v>
      </c>
      <c r="E40" s="5">
        <v>15</v>
      </c>
      <c r="F40" s="5"/>
      <c r="G40" s="5"/>
      <c r="H40" s="5"/>
      <c r="I40" s="5">
        <f>E40</f>
        <v>15</v>
      </c>
      <c r="J40" s="8" t="s">
        <v>144</v>
      </c>
      <c r="K40" s="6">
        <v>30000</v>
      </c>
      <c r="L40" s="8" t="s">
        <v>145</v>
      </c>
      <c r="M40" s="6">
        <v>25000</v>
      </c>
      <c r="N40" s="8" t="s">
        <v>146</v>
      </c>
      <c r="O40" s="6">
        <v>28000</v>
      </c>
      <c r="P40" s="11">
        <f>COUNT($K40,$M40,$O40,#REF!,#REF!)</f>
        <v>3</v>
      </c>
      <c r="Q40" s="7">
        <f t="shared" si="0"/>
        <v>27666.666666666668</v>
      </c>
      <c r="R40" s="7">
        <f t="shared" si="1"/>
        <v>415000</v>
      </c>
      <c r="S40" s="41">
        <f t="shared" si="2"/>
        <v>2516.6114784235833</v>
      </c>
      <c r="T40" s="7">
        <f t="shared" si="3"/>
        <v>30183.278145090251</v>
      </c>
      <c r="U40" s="14">
        <f t="shared" si="10"/>
        <v>25150.055188243085</v>
      </c>
      <c r="V40" s="7">
        <f t="shared" si="5"/>
        <v>30000</v>
      </c>
      <c r="W40" s="7" t="str">
        <f t="shared" si="6"/>
        <v/>
      </c>
      <c r="X40" s="7">
        <f t="shared" si="7"/>
        <v>28000</v>
      </c>
      <c r="Y40" s="71">
        <f t="shared" si="8"/>
        <v>29000</v>
      </c>
      <c r="Z40" s="14">
        <f t="shared" si="9"/>
        <v>435000</v>
      </c>
      <c r="AA40" s="4" t="s">
        <v>55</v>
      </c>
      <c r="AB40" s="7"/>
      <c r="AC40" s="7"/>
      <c r="AD40" s="7"/>
      <c r="AE40" s="7"/>
      <c r="AF40" s="7"/>
      <c r="AG40" s="11"/>
      <c r="AH40" s="7"/>
      <c r="AI40" s="7"/>
      <c r="AJ40" s="7"/>
      <c r="AK40" s="11"/>
      <c r="AL40" s="7"/>
      <c r="AO40" s="4"/>
      <c r="AP40" s="4"/>
      <c r="AQ40" s="4"/>
      <c r="AR40" s="4"/>
      <c r="AS40" s="4"/>
      <c r="AT40" s="4"/>
      <c r="AU40" s="4"/>
      <c r="AV40" s="4"/>
      <c r="AW40" s="4"/>
      <c r="AX40" s="4"/>
      <c r="AY40" s="4"/>
      <c r="AZ40" s="4"/>
      <c r="BA40" s="4"/>
      <c r="BB40" s="4"/>
      <c r="BC40" s="4"/>
      <c r="BD40" s="4"/>
    </row>
    <row r="41" spans="1:66" s="10" customFormat="1" ht="30" customHeight="1" x14ac:dyDescent="0.2">
      <c r="A41" s="3">
        <v>40</v>
      </c>
      <c r="B41" s="33" t="s">
        <v>5</v>
      </c>
      <c r="C41" s="33" t="s">
        <v>147</v>
      </c>
      <c r="D41" s="35" t="s">
        <v>14</v>
      </c>
      <c r="E41" s="5">
        <v>30</v>
      </c>
      <c r="F41" s="5">
        <v>30</v>
      </c>
      <c r="G41" s="5"/>
      <c r="H41" s="5"/>
      <c r="I41" s="5">
        <f>E41+F41</f>
        <v>60</v>
      </c>
      <c r="J41" s="17" t="s">
        <v>65</v>
      </c>
      <c r="K41" s="32">
        <v>559776.00000000012</v>
      </c>
      <c r="L41" s="17" t="s">
        <v>66</v>
      </c>
      <c r="M41" s="32">
        <v>320000</v>
      </c>
      <c r="N41" s="17" t="s">
        <v>67</v>
      </c>
      <c r="O41" s="32">
        <v>245064</v>
      </c>
      <c r="P41" s="11">
        <f>COUNT($K41,$M41,$O41,#REF!,#REF!)</f>
        <v>3</v>
      </c>
      <c r="Q41" s="7">
        <f t="shared" si="0"/>
        <v>374946.66666666669</v>
      </c>
      <c r="R41" s="7">
        <f t="shared" si="1"/>
        <v>22496800</v>
      </c>
      <c r="S41" s="13">
        <f t="shared" si="2"/>
        <v>164393.62174163997</v>
      </c>
      <c r="T41" s="7">
        <f t="shared" si="3"/>
        <v>539340.28840830666</v>
      </c>
      <c r="U41" s="14">
        <f t="shared" si="10"/>
        <v>210553.04492502671</v>
      </c>
      <c r="V41" s="7" t="str">
        <f t="shared" si="5"/>
        <v/>
      </c>
      <c r="W41" s="7">
        <f t="shared" si="6"/>
        <v>320000</v>
      </c>
      <c r="X41" s="7">
        <f t="shared" si="7"/>
        <v>245064</v>
      </c>
      <c r="Y41" s="71">
        <f t="shared" si="8"/>
        <v>282532</v>
      </c>
      <c r="Z41" s="14">
        <f t="shared" si="9"/>
        <v>16951920</v>
      </c>
      <c r="AA41" s="4" t="s">
        <v>55</v>
      </c>
      <c r="AB41" s="7"/>
      <c r="AC41" s="7"/>
      <c r="AD41" s="7"/>
      <c r="AE41" s="7"/>
      <c r="AF41" s="7"/>
      <c r="AG41" s="11"/>
      <c r="AH41" s="7"/>
      <c r="AI41" s="7"/>
      <c r="AJ41" s="7"/>
      <c r="AK41" s="11"/>
      <c r="AL41" s="7"/>
      <c r="AO41" s="4"/>
      <c r="AP41" s="4"/>
      <c r="AQ41" s="4"/>
      <c r="AR41" s="4"/>
      <c r="AS41" s="4"/>
      <c r="AT41" s="4"/>
      <c r="AU41" s="4"/>
      <c r="AV41" s="4"/>
      <c r="AW41" s="4"/>
      <c r="AX41" s="4"/>
      <c r="AY41" s="4"/>
      <c r="AZ41" s="4"/>
      <c r="BA41" s="4"/>
      <c r="BB41" s="4"/>
      <c r="BC41" s="4"/>
      <c r="BD41" s="4"/>
    </row>
    <row r="42" spans="1:66" s="10" customFormat="1" ht="24.75" customHeight="1" x14ac:dyDescent="0.2">
      <c r="A42" s="3">
        <v>41</v>
      </c>
      <c r="B42" s="33" t="s">
        <v>5</v>
      </c>
      <c r="C42" s="33" t="s">
        <v>148</v>
      </c>
      <c r="D42" s="35" t="s">
        <v>14</v>
      </c>
      <c r="E42" s="5">
        <v>120</v>
      </c>
      <c r="F42" s="5">
        <v>120</v>
      </c>
      <c r="G42" s="5"/>
      <c r="H42" s="5"/>
      <c r="I42" s="5">
        <f>E42+F42</f>
        <v>240</v>
      </c>
      <c r="J42" s="17" t="s">
        <v>65</v>
      </c>
      <c r="K42" s="32">
        <v>3332.0000000000005</v>
      </c>
      <c r="L42" s="17" t="s">
        <v>66</v>
      </c>
      <c r="M42" s="32">
        <v>10000</v>
      </c>
      <c r="N42" s="17" t="s">
        <v>67</v>
      </c>
      <c r="O42" s="32">
        <v>2600</v>
      </c>
      <c r="P42" s="11">
        <f>COUNT($K42,$M42,$O42,#REF!,#REF!)</f>
        <v>3</v>
      </c>
      <c r="Q42" s="7">
        <f t="shared" si="0"/>
        <v>5310.666666666667</v>
      </c>
      <c r="R42" s="7">
        <f t="shared" si="1"/>
        <v>1274560</v>
      </c>
      <c r="S42" s="13">
        <f t="shared" si="2"/>
        <v>4077.5410891042329</v>
      </c>
      <c r="T42" s="7">
        <f t="shared" si="3"/>
        <v>9388.2077557708999</v>
      </c>
      <c r="U42" s="14">
        <f t="shared" si="10"/>
        <v>1233.125577562434</v>
      </c>
      <c r="V42" s="7">
        <f t="shared" si="5"/>
        <v>3332.0000000000005</v>
      </c>
      <c r="W42" s="7" t="str">
        <f t="shared" si="6"/>
        <v/>
      </c>
      <c r="X42" s="7">
        <f t="shared" si="7"/>
        <v>2600</v>
      </c>
      <c r="Y42" s="71">
        <f t="shared" si="8"/>
        <v>2966</v>
      </c>
      <c r="Z42" s="14">
        <f t="shared" si="9"/>
        <v>711840</v>
      </c>
      <c r="AA42" s="4" t="s">
        <v>55</v>
      </c>
      <c r="AB42" s="7"/>
      <c r="AC42" s="7"/>
      <c r="AD42" s="7"/>
      <c r="AE42" s="7"/>
      <c r="AF42" s="7"/>
      <c r="AG42" s="11"/>
      <c r="AH42" s="7"/>
      <c r="AI42" s="7"/>
      <c r="AJ42" s="7"/>
      <c r="AK42" s="11"/>
      <c r="AL42" s="7"/>
      <c r="AO42" s="4"/>
      <c r="AP42" s="4"/>
      <c r="AQ42" s="4"/>
      <c r="AR42" s="4"/>
      <c r="AS42" s="4"/>
      <c r="AT42" s="4"/>
      <c r="AU42" s="4"/>
      <c r="AV42" s="4"/>
      <c r="AW42" s="4"/>
      <c r="AX42" s="4"/>
      <c r="AY42" s="4"/>
      <c r="AZ42" s="4"/>
      <c r="BA42" s="4"/>
      <c r="BB42" s="4"/>
      <c r="BC42" s="4"/>
      <c r="BD42" s="4"/>
    </row>
    <row r="43" spans="1:66" s="23" customFormat="1" ht="24.75" customHeight="1" x14ac:dyDescent="0.2">
      <c r="A43" s="3">
        <v>42</v>
      </c>
      <c r="B43" s="33" t="s">
        <v>5</v>
      </c>
      <c r="C43" s="33" t="s">
        <v>149</v>
      </c>
      <c r="D43" s="35" t="s">
        <v>14</v>
      </c>
      <c r="E43" s="5">
        <v>20</v>
      </c>
      <c r="F43" s="5">
        <v>20</v>
      </c>
      <c r="G43" s="5"/>
      <c r="H43" s="5"/>
      <c r="I43" s="5">
        <f>E43+F43</f>
        <v>40</v>
      </c>
      <c r="J43" s="17" t="s">
        <v>150</v>
      </c>
      <c r="K43" s="79">
        <v>8500</v>
      </c>
      <c r="L43" s="17" t="s">
        <v>151</v>
      </c>
      <c r="M43" s="79">
        <v>12000</v>
      </c>
      <c r="N43" s="17" t="s">
        <v>152</v>
      </c>
      <c r="O43" s="79">
        <v>10115</v>
      </c>
      <c r="P43" s="70">
        <f>COUNT($K43,$M43,$O43,#REF!,#REF!)</f>
        <v>3</v>
      </c>
      <c r="Q43" s="44">
        <f t="shared" si="0"/>
        <v>10205</v>
      </c>
      <c r="R43" s="44">
        <f t="shared" si="1"/>
        <v>408200</v>
      </c>
      <c r="S43" s="41">
        <f t="shared" si="2"/>
        <v>1751.7348543658084</v>
      </c>
      <c r="T43" s="44">
        <f t="shared" si="3"/>
        <v>11956.734854365808</v>
      </c>
      <c r="U43" s="42">
        <f t="shared" si="10"/>
        <v>8453.2651456341919</v>
      </c>
      <c r="V43" s="44">
        <f t="shared" si="5"/>
        <v>8500</v>
      </c>
      <c r="W43" s="44" t="str">
        <f t="shared" si="6"/>
        <v/>
      </c>
      <c r="X43" s="44">
        <f t="shared" si="7"/>
        <v>10115</v>
      </c>
      <c r="Y43" s="72">
        <f t="shared" si="8"/>
        <v>9308</v>
      </c>
      <c r="Z43" s="42">
        <f t="shared" si="9"/>
        <v>372320</v>
      </c>
      <c r="AA43" s="4" t="s">
        <v>55</v>
      </c>
      <c r="AB43" s="22"/>
      <c r="AC43" s="22"/>
      <c r="AD43" s="22"/>
      <c r="AE43" s="22"/>
      <c r="AF43" s="22"/>
      <c r="AG43" s="21"/>
      <c r="AH43" s="22"/>
      <c r="AI43" s="22"/>
      <c r="AJ43" s="22"/>
      <c r="AK43" s="21"/>
      <c r="AL43" s="22"/>
      <c r="AO43" s="20"/>
      <c r="AP43" s="20"/>
      <c r="AQ43" s="20"/>
      <c r="AR43" s="20"/>
      <c r="AS43" s="20"/>
      <c r="AT43" s="20"/>
      <c r="AU43" s="20"/>
      <c r="AV43" s="20"/>
      <c r="AW43" s="20"/>
      <c r="AX43" s="20"/>
      <c r="AY43" s="20"/>
      <c r="AZ43" s="20"/>
      <c r="BA43" s="20"/>
      <c r="BB43" s="20"/>
      <c r="BC43" s="20"/>
      <c r="BD43" s="20"/>
    </row>
    <row r="44" spans="1:66" s="10" customFormat="1" ht="55" x14ac:dyDescent="0.2">
      <c r="A44" s="3">
        <v>43</v>
      </c>
      <c r="B44" s="33" t="s">
        <v>5</v>
      </c>
      <c r="C44" s="33" t="s">
        <v>153</v>
      </c>
      <c r="D44" s="35" t="s">
        <v>14</v>
      </c>
      <c r="E44" s="5">
        <v>1</v>
      </c>
      <c r="F44" s="5">
        <v>1</v>
      </c>
      <c r="G44" s="5"/>
      <c r="H44" s="5"/>
      <c r="I44" s="5">
        <v>2</v>
      </c>
      <c r="J44" s="17" t="s">
        <v>65</v>
      </c>
      <c r="K44" s="32">
        <v>666400</v>
      </c>
      <c r="L44" s="17" t="s">
        <v>66</v>
      </c>
      <c r="M44" s="32">
        <v>370000</v>
      </c>
      <c r="N44" s="17" t="s">
        <v>67</v>
      </c>
      <c r="O44" s="32">
        <v>720000</v>
      </c>
      <c r="P44" s="11">
        <f>COUNT($K44,$M44,$O44,#REF!,#REF!)</f>
        <v>3</v>
      </c>
      <c r="Q44" s="7">
        <f t="shared" si="0"/>
        <v>585466.66666666663</v>
      </c>
      <c r="R44" s="7">
        <f t="shared" si="1"/>
        <v>1170933.3333333333</v>
      </c>
      <c r="S44" s="13">
        <f t="shared" si="2"/>
        <v>188514.33190432316</v>
      </c>
      <c r="T44" s="7">
        <f t="shared" si="3"/>
        <v>773980.99857098982</v>
      </c>
      <c r="U44" s="14">
        <f t="shared" si="10"/>
        <v>396952.33476234344</v>
      </c>
      <c r="V44" s="7">
        <f t="shared" si="5"/>
        <v>666400</v>
      </c>
      <c r="W44" s="7" t="str">
        <f t="shared" si="6"/>
        <v/>
      </c>
      <c r="X44" s="7">
        <f t="shared" si="7"/>
        <v>720000</v>
      </c>
      <c r="Y44" s="71">
        <f t="shared" si="8"/>
        <v>693200</v>
      </c>
      <c r="Z44" s="14">
        <f t="shared" si="9"/>
        <v>1386400</v>
      </c>
      <c r="AA44" s="4" t="s">
        <v>55</v>
      </c>
      <c r="AB44" s="7"/>
      <c r="AC44" s="7"/>
      <c r="AD44" s="7"/>
      <c r="AE44" s="7"/>
      <c r="AF44" s="7"/>
      <c r="AG44" s="11"/>
      <c r="AH44" s="7"/>
      <c r="AI44" s="7"/>
      <c r="AJ44" s="7"/>
      <c r="AK44" s="11"/>
      <c r="AL44" s="7"/>
      <c r="AO44" s="4"/>
      <c r="AP44" s="4"/>
      <c r="AQ44" s="4"/>
      <c r="AR44" s="4"/>
      <c r="AS44" s="4"/>
      <c r="AT44" s="4"/>
      <c r="AU44" s="4"/>
      <c r="AV44" s="4"/>
      <c r="AW44" s="4"/>
      <c r="AX44" s="4"/>
      <c r="AY44" s="4"/>
      <c r="AZ44" s="4"/>
      <c r="BA44" s="4"/>
      <c r="BB44" s="4"/>
      <c r="BC44" s="4"/>
      <c r="BD44" s="4"/>
    </row>
    <row r="45" spans="1:66" s="10" customFormat="1" ht="46.5" customHeight="1" x14ac:dyDescent="0.2">
      <c r="A45" s="3">
        <v>44</v>
      </c>
      <c r="B45" s="33" t="s">
        <v>5</v>
      </c>
      <c r="C45" s="33" t="s">
        <v>154</v>
      </c>
      <c r="D45" s="35" t="s">
        <v>14</v>
      </c>
      <c r="E45" s="5">
        <v>1</v>
      </c>
      <c r="F45" s="5">
        <v>1</v>
      </c>
      <c r="G45" s="5"/>
      <c r="H45" s="5"/>
      <c r="I45" s="5">
        <v>2</v>
      </c>
      <c r="J45" s="17" t="s">
        <v>58</v>
      </c>
      <c r="K45" s="32">
        <v>856800</v>
      </c>
      <c r="L45" s="17" t="s">
        <v>57</v>
      </c>
      <c r="M45" s="32">
        <v>1190000</v>
      </c>
      <c r="N45" s="17" t="s">
        <v>67</v>
      </c>
      <c r="O45" s="32">
        <v>840220.92</v>
      </c>
      <c r="P45" s="11">
        <f>COUNT($K45,$M45,$O45,#REF!,#REF!)</f>
        <v>3</v>
      </c>
      <c r="Q45" s="7">
        <f t="shared" si="0"/>
        <v>962340.30666666664</v>
      </c>
      <c r="R45" s="7">
        <f t="shared" si="1"/>
        <v>1924680.6133333333</v>
      </c>
      <c r="S45" s="13">
        <f t="shared" si="2"/>
        <v>197333.26746872236</v>
      </c>
      <c r="T45" s="7">
        <f t="shared" si="3"/>
        <v>1159673.5741353889</v>
      </c>
      <c r="U45" s="14">
        <f t="shared" si="10"/>
        <v>765007.03919794434</v>
      </c>
      <c r="V45" s="7">
        <f t="shared" si="5"/>
        <v>856800</v>
      </c>
      <c r="W45" s="7" t="str">
        <f t="shared" si="6"/>
        <v/>
      </c>
      <c r="X45" s="7">
        <f t="shared" si="7"/>
        <v>840220.92</v>
      </c>
      <c r="Y45" s="71">
        <f t="shared" si="8"/>
        <v>848510</v>
      </c>
      <c r="Z45" s="14">
        <f t="shared" si="9"/>
        <v>1697020</v>
      </c>
      <c r="AA45" s="4" t="s">
        <v>55</v>
      </c>
      <c r="AB45" s="7"/>
      <c r="AC45" s="7"/>
      <c r="AD45" s="7"/>
      <c r="AE45" s="7"/>
      <c r="AF45" s="7"/>
      <c r="AG45" s="11"/>
      <c r="AH45" s="7"/>
      <c r="AI45" s="11"/>
      <c r="AJ45" s="7"/>
      <c r="AK45" s="11"/>
      <c r="AL45" s="7"/>
      <c r="AO45" s="4"/>
      <c r="AP45" s="4"/>
      <c r="AQ45" s="4"/>
      <c r="AR45" s="4"/>
      <c r="AS45" s="4"/>
      <c r="AT45" s="4"/>
      <c r="AU45" s="4"/>
      <c r="AV45" s="4"/>
      <c r="AW45" s="4"/>
      <c r="AX45" s="4"/>
      <c r="AY45" s="4"/>
      <c r="AZ45" s="4"/>
      <c r="BA45" s="4"/>
      <c r="BB45" s="4"/>
      <c r="BC45" s="4"/>
      <c r="BD45" s="4"/>
    </row>
    <row r="46" spans="1:66" s="10" customFormat="1" ht="82.5" customHeight="1" x14ac:dyDescent="0.2">
      <c r="A46" s="3">
        <v>45</v>
      </c>
      <c r="B46" s="33" t="s">
        <v>7</v>
      </c>
      <c r="C46" s="33" t="s">
        <v>155</v>
      </c>
      <c r="D46" s="35" t="s">
        <v>14</v>
      </c>
      <c r="E46" s="5">
        <v>500</v>
      </c>
      <c r="F46" s="5"/>
      <c r="G46" s="5"/>
      <c r="H46" s="5"/>
      <c r="I46" s="5">
        <v>500</v>
      </c>
      <c r="J46" s="17" t="s">
        <v>156</v>
      </c>
      <c r="K46" s="6">
        <v>29000</v>
      </c>
      <c r="L46" s="17" t="s">
        <v>157</v>
      </c>
      <c r="M46" s="6">
        <v>30000</v>
      </c>
      <c r="N46" s="17" t="s">
        <v>158</v>
      </c>
      <c r="O46" s="6">
        <v>45000</v>
      </c>
      <c r="P46" s="70">
        <f>COUNT($K46,$M46,$O46,#REF!,#REF!)</f>
        <v>3</v>
      </c>
      <c r="Q46" s="44">
        <f t="shared" si="0"/>
        <v>34666.666666666664</v>
      </c>
      <c r="R46" s="44">
        <f t="shared" si="1"/>
        <v>17333333.333333332</v>
      </c>
      <c r="S46" s="41">
        <f t="shared" si="2"/>
        <v>8962.8864398324968</v>
      </c>
      <c r="T46" s="44">
        <f t="shared" si="3"/>
        <v>43629.553106499159</v>
      </c>
      <c r="U46" s="42">
        <f t="shared" si="10"/>
        <v>25703.780226834169</v>
      </c>
      <c r="V46" s="44">
        <f t="shared" si="5"/>
        <v>29000</v>
      </c>
      <c r="W46" s="44">
        <f t="shared" si="6"/>
        <v>30000</v>
      </c>
      <c r="X46" s="44" t="str">
        <f t="shared" si="7"/>
        <v/>
      </c>
      <c r="Y46" s="72">
        <f t="shared" si="8"/>
        <v>29500</v>
      </c>
      <c r="Z46" s="42">
        <f t="shared" si="9"/>
        <v>14750000</v>
      </c>
      <c r="AA46" s="4" t="s">
        <v>159</v>
      </c>
      <c r="AB46" s="7"/>
      <c r="AC46" s="7"/>
      <c r="AD46" s="7"/>
      <c r="AE46" s="7"/>
      <c r="AF46" s="7"/>
      <c r="AG46" s="11"/>
      <c r="AH46" s="7"/>
      <c r="AI46" s="11"/>
      <c r="AJ46" s="7"/>
      <c r="AK46" s="11"/>
      <c r="AL46" s="7"/>
      <c r="AO46" s="4"/>
      <c r="AP46" s="4"/>
      <c r="AQ46" s="4"/>
      <c r="AR46" s="4"/>
      <c r="AS46" s="4"/>
      <c r="AT46" s="4"/>
      <c r="AU46" s="4"/>
      <c r="AV46" s="4"/>
      <c r="AW46" s="4"/>
      <c r="AX46" s="4"/>
      <c r="AY46" s="4"/>
      <c r="AZ46" s="4"/>
      <c r="BA46" s="4"/>
      <c r="BB46" s="4"/>
      <c r="BC46" s="4"/>
      <c r="BD46" s="4"/>
    </row>
    <row r="47" spans="1:66" s="23" customFormat="1" ht="52" x14ac:dyDescent="0.2">
      <c r="A47" s="3">
        <v>46</v>
      </c>
      <c r="B47" s="33" t="s">
        <v>6</v>
      </c>
      <c r="C47" s="35" t="s">
        <v>160</v>
      </c>
      <c r="D47" s="35" t="s">
        <v>79</v>
      </c>
      <c r="E47" s="5"/>
      <c r="F47" s="5"/>
      <c r="G47" s="5"/>
      <c r="H47" s="5"/>
      <c r="I47" s="5">
        <v>1</v>
      </c>
      <c r="J47" s="8" t="s">
        <v>80</v>
      </c>
      <c r="K47" s="6">
        <v>8494254</v>
      </c>
      <c r="L47" s="8" t="s">
        <v>80</v>
      </c>
      <c r="M47" s="6">
        <v>8494254</v>
      </c>
      <c r="N47" s="8" t="s">
        <v>80</v>
      </c>
      <c r="O47" s="6">
        <v>8494254</v>
      </c>
      <c r="P47" s="11">
        <f>COUNT($K47,$M47,$O47,#REF!,#REF!)</f>
        <v>3</v>
      </c>
      <c r="Q47" s="7">
        <f t="shared" si="0"/>
        <v>8494254</v>
      </c>
      <c r="R47" s="7">
        <f t="shared" si="1"/>
        <v>8494254</v>
      </c>
      <c r="S47" s="41">
        <f t="shared" si="2"/>
        <v>0</v>
      </c>
      <c r="T47" s="7">
        <f t="shared" si="3"/>
        <v>8494254</v>
      </c>
      <c r="U47" s="14">
        <f t="shared" si="10"/>
        <v>8494254</v>
      </c>
      <c r="V47" s="7">
        <f t="shared" si="5"/>
        <v>8494254</v>
      </c>
      <c r="W47" s="7">
        <f t="shared" si="6"/>
        <v>8494254</v>
      </c>
      <c r="X47" s="7">
        <f t="shared" si="7"/>
        <v>8494254</v>
      </c>
      <c r="Y47" s="71">
        <f t="shared" si="8"/>
        <v>8494254</v>
      </c>
      <c r="Z47" s="14">
        <f t="shared" si="9"/>
        <v>8494254</v>
      </c>
      <c r="AA47" s="20" t="s">
        <v>48</v>
      </c>
      <c r="AB47" s="22"/>
      <c r="AC47" s="21"/>
      <c r="AD47" s="22"/>
      <c r="AE47" s="21"/>
      <c r="AF47" s="22"/>
      <c r="AG47" s="21"/>
      <c r="AH47" s="22"/>
      <c r="AI47" s="22"/>
      <c r="AJ47" s="22"/>
      <c r="AK47" s="21"/>
      <c r="AL47" s="22"/>
      <c r="AO47" s="20"/>
      <c r="AP47" s="20"/>
      <c r="AQ47" s="20"/>
      <c r="AR47" s="20"/>
      <c r="AS47" s="20"/>
      <c r="AT47" s="20"/>
      <c r="AU47" s="20"/>
      <c r="AV47" s="20"/>
      <c r="AW47" s="20"/>
      <c r="AX47" s="20"/>
      <c r="AY47" s="20"/>
      <c r="AZ47" s="20"/>
      <c r="BA47" s="20"/>
      <c r="BB47" s="20"/>
      <c r="BC47" s="20"/>
      <c r="BD47" s="20"/>
    </row>
    <row r="48" spans="1:66" s="23" customFormat="1" ht="49.5" customHeight="1" x14ac:dyDescent="0.2">
      <c r="A48" s="3">
        <v>47</v>
      </c>
      <c r="B48" s="33" t="s">
        <v>5</v>
      </c>
      <c r="C48" s="33" t="s">
        <v>161</v>
      </c>
      <c r="D48" s="35" t="s">
        <v>79</v>
      </c>
      <c r="E48" s="5"/>
      <c r="F48" s="5"/>
      <c r="G48" s="5"/>
      <c r="H48" s="5"/>
      <c r="I48" s="5">
        <v>1</v>
      </c>
      <c r="J48" s="8" t="s">
        <v>80</v>
      </c>
      <c r="K48" s="6">
        <v>2000000</v>
      </c>
      <c r="L48" s="8" t="s">
        <v>80</v>
      </c>
      <c r="M48" s="6">
        <v>2000000</v>
      </c>
      <c r="N48" s="8" t="s">
        <v>80</v>
      </c>
      <c r="O48" s="6">
        <v>2000000</v>
      </c>
      <c r="P48" s="11">
        <f>COUNT($K48,$M48,$O48,#REF!,#REF!)</f>
        <v>3</v>
      </c>
      <c r="Q48" s="7">
        <f t="shared" si="0"/>
        <v>2000000</v>
      </c>
      <c r="R48" s="7">
        <f t="shared" si="1"/>
        <v>2000000</v>
      </c>
      <c r="S48" s="41">
        <f t="shared" si="2"/>
        <v>0</v>
      </c>
      <c r="T48" s="7">
        <f t="shared" si="3"/>
        <v>2000000</v>
      </c>
      <c r="U48" s="14">
        <f t="shared" si="10"/>
        <v>2000000</v>
      </c>
      <c r="V48" s="7">
        <f t="shared" si="5"/>
        <v>2000000</v>
      </c>
      <c r="W48" s="7">
        <f t="shared" si="6"/>
        <v>2000000</v>
      </c>
      <c r="X48" s="7">
        <f t="shared" si="7"/>
        <v>2000000</v>
      </c>
      <c r="Y48" s="71">
        <f t="shared" si="8"/>
        <v>2000000</v>
      </c>
      <c r="Z48" s="14">
        <f t="shared" si="9"/>
        <v>2000000</v>
      </c>
      <c r="AA48" s="20" t="s">
        <v>48</v>
      </c>
      <c r="AB48" s="22"/>
      <c r="AC48" s="22"/>
      <c r="AD48" s="22"/>
      <c r="AE48" s="22"/>
      <c r="AF48" s="22"/>
      <c r="AG48" s="21"/>
      <c r="AH48" s="22"/>
      <c r="AI48" s="22"/>
      <c r="AJ48" s="22"/>
      <c r="AK48" s="21"/>
      <c r="AL48" s="22"/>
      <c r="AO48" s="20"/>
      <c r="AP48" s="20"/>
      <c r="AQ48" s="20"/>
      <c r="AR48" s="20"/>
      <c r="AS48" s="20"/>
      <c r="AT48" s="20"/>
      <c r="AU48" s="20"/>
      <c r="AV48" s="20"/>
      <c r="AW48" s="20"/>
      <c r="AX48" s="20"/>
      <c r="AY48" s="20"/>
      <c r="AZ48" s="20"/>
      <c r="BA48" s="20"/>
      <c r="BB48" s="20"/>
      <c r="BC48" s="20"/>
      <c r="BD48" s="20"/>
    </row>
    <row r="49" spans="18:40" ht="12" x14ac:dyDescent="0.2">
      <c r="Z49" s="1"/>
      <c r="AM49" s="12"/>
      <c r="AN49" s="12"/>
    </row>
    <row r="50" spans="18:40" ht="12" x14ac:dyDescent="0.2">
      <c r="R50" s="1">
        <f>SUM(R2:R48)</f>
        <v>485855254.9466666</v>
      </c>
      <c r="S50" s="1"/>
      <c r="T50" s="1"/>
      <c r="U50" s="1"/>
      <c r="V50" s="1"/>
      <c r="W50" s="1"/>
      <c r="X50" s="1"/>
      <c r="Y50" s="1"/>
      <c r="Z50" s="1">
        <f>SUM(Z2:Z48)</f>
        <v>467000000</v>
      </c>
      <c r="AM50" s="12"/>
      <c r="AN50" s="12"/>
    </row>
    <row r="51" spans="18:40" ht="12" x14ac:dyDescent="0.2">
      <c r="AM51" s="12"/>
      <c r="AN51" s="12"/>
    </row>
    <row r="52" spans="18:40" ht="12" x14ac:dyDescent="0.2">
      <c r="U52" s="1"/>
      <c r="AM52" s="12"/>
      <c r="AN52" s="12"/>
    </row>
    <row r="53" spans="18:40" ht="12" x14ac:dyDescent="0.2">
      <c r="W53" s="1">
        <f>R50-Z50</f>
        <v>18855254.946666598</v>
      </c>
      <c r="AM53" s="12"/>
      <c r="AN53" s="12"/>
    </row>
    <row r="54" spans="18:40" ht="12" x14ac:dyDescent="0.2">
      <c r="R54" s="1" t="e">
        <f>R50-#REF!</f>
        <v>#REF!</v>
      </c>
      <c r="AM54" s="12"/>
      <c r="AN54" s="12"/>
    </row>
    <row r="55" spans="18:40" ht="12" x14ac:dyDescent="0.2">
      <c r="AM55" s="12"/>
      <c r="AN55" s="12"/>
    </row>
    <row r="56" spans="18:40" ht="12" x14ac:dyDescent="0.2">
      <c r="AM56" s="12"/>
      <c r="AN56" s="12"/>
    </row>
    <row r="57" spans="18:40" ht="12" x14ac:dyDescent="0.2">
      <c r="AM57" s="12"/>
      <c r="AN57" s="12"/>
    </row>
    <row r="58" spans="18:40" ht="12" x14ac:dyDescent="0.2">
      <c r="AM58" s="12"/>
      <c r="AN58" s="12"/>
    </row>
    <row r="59" spans="18:40" ht="12" x14ac:dyDescent="0.2">
      <c r="AM59" s="12"/>
      <c r="AN59" s="12"/>
    </row>
    <row r="60" spans="18:40" ht="12" x14ac:dyDescent="0.2">
      <c r="AM60" s="12"/>
      <c r="AN60" s="12"/>
    </row>
    <row r="61" spans="18:40" ht="12" x14ac:dyDescent="0.2">
      <c r="AM61" s="12"/>
      <c r="AN61" s="12"/>
    </row>
    <row r="62" spans="18:40" ht="12" x14ac:dyDescent="0.2">
      <c r="AM62" s="12"/>
      <c r="AN62" s="12"/>
    </row>
    <row r="63" spans="18:40" ht="12" x14ac:dyDescent="0.2">
      <c r="AM63" s="12"/>
      <c r="AN63" s="12"/>
    </row>
    <row r="64" spans="18:40" ht="12" x14ac:dyDescent="0.2">
      <c r="AM64" s="12"/>
      <c r="AN64" s="12"/>
    </row>
    <row r="65" spans="1:40" ht="12" x14ac:dyDescent="0.2">
      <c r="AM65" s="12"/>
      <c r="AN65" s="12"/>
    </row>
    <row r="66" spans="1:40" ht="12" x14ac:dyDescent="0.2">
      <c r="AM66" s="12"/>
      <c r="AN66" s="12"/>
    </row>
    <row r="67" spans="1:40" ht="12" x14ac:dyDescent="0.2">
      <c r="AM67" s="12"/>
      <c r="AN67" s="12"/>
    </row>
    <row r="68" spans="1:40" ht="12" x14ac:dyDescent="0.2">
      <c r="AM68" s="12"/>
      <c r="AN68" s="12"/>
    </row>
    <row r="69" spans="1:40" ht="12" x14ac:dyDescent="0.2">
      <c r="AM69" s="12"/>
      <c r="AN69" s="12"/>
    </row>
    <row r="70" spans="1:40" ht="12" x14ac:dyDescent="0.2">
      <c r="AM70" s="12"/>
      <c r="AN70" s="12"/>
    </row>
    <row r="71" spans="1:40" ht="12" x14ac:dyDescent="0.2">
      <c r="A71" s="85"/>
      <c r="AM71" s="12"/>
      <c r="AN71" s="12"/>
    </row>
    <row r="72" spans="1:40" ht="12" x14ac:dyDescent="0.2">
      <c r="A72" s="85"/>
      <c r="AM72" s="12"/>
      <c r="AN72" s="12"/>
    </row>
    <row r="73" spans="1:40" ht="12" x14ac:dyDescent="0.2">
      <c r="A73" s="85"/>
      <c r="AM73" s="12"/>
      <c r="AN73" s="12"/>
    </row>
    <row r="74" spans="1:40" ht="12" x14ac:dyDescent="0.2">
      <c r="A74" s="85"/>
      <c r="AM74" s="12"/>
      <c r="AN74" s="12"/>
    </row>
    <row r="75" spans="1:40" ht="12" x14ac:dyDescent="0.2">
      <c r="A75" s="85"/>
      <c r="AM75" s="12"/>
      <c r="AN75" s="12"/>
    </row>
    <row r="76" spans="1:40" ht="12" x14ac:dyDescent="0.2">
      <c r="A76" s="85"/>
      <c r="AM76" s="12"/>
      <c r="AN76" s="12"/>
    </row>
    <row r="77" spans="1:40" ht="12" x14ac:dyDescent="0.2">
      <c r="AM77" s="12"/>
      <c r="AN77" s="12"/>
    </row>
    <row r="78" spans="1:40" ht="12" x14ac:dyDescent="0.2">
      <c r="AM78" s="12"/>
      <c r="AN78" s="12"/>
    </row>
    <row r="79" spans="1:40" ht="12" x14ac:dyDescent="0.2">
      <c r="AM79" s="12"/>
      <c r="AN79" s="12"/>
    </row>
    <row r="80" spans="1:40" ht="12" x14ac:dyDescent="0.2">
      <c r="AM80" s="12"/>
      <c r="AN80" s="12"/>
    </row>
    <row r="81" spans="39:40" ht="12" x14ac:dyDescent="0.2">
      <c r="AM81" s="12"/>
      <c r="AN81" s="12"/>
    </row>
    <row r="82" spans="39:40" ht="12" x14ac:dyDescent="0.2">
      <c r="AM82" s="12"/>
      <c r="AN82" s="12"/>
    </row>
    <row r="83" spans="39:40" ht="12" x14ac:dyDescent="0.2">
      <c r="AM83" s="12"/>
      <c r="AN83" s="12"/>
    </row>
    <row r="84" spans="39:40" ht="12" x14ac:dyDescent="0.2">
      <c r="AM84" s="12"/>
      <c r="AN84" s="12"/>
    </row>
    <row r="85" spans="39:40" ht="12" x14ac:dyDescent="0.2">
      <c r="AM85" s="12"/>
      <c r="AN85" s="12"/>
    </row>
    <row r="86" spans="39:40" ht="12" x14ac:dyDescent="0.2">
      <c r="AM86" s="12"/>
      <c r="AN86" s="12"/>
    </row>
    <row r="87" spans="39:40" ht="12" x14ac:dyDescent="0.2">
      <c r="AM87" s="12"/>
      <c r="AN87" s="12"/>
    </row>
    <row r="88" spans="39:40" ht="12" x14ac:dyDescent="0.2">
      <c r="AM88" s="12"/>
      <c r="AN88" s="12"/>
    </row>
    <row r="89" spans="39:40" ht="12" x14ac:dyDescent="0.2">
      <c r="AM89" s="12"/>
      <c r="AN89" s="12"/>
    </row>
    <row r="90" spans="39:40" ht="12" x14ac:dyDescent="0.2">
      <c r="AM90" s="12"/>
      <c r="AN90" s="12"/>
    </row>
    <row r="91" spans="39:40" ht="12" x14ac:dyDescent="0.2">
      <c r="AM91" s="12"/>
      <c r="AN91" s="12"/>
    </row>
    <row r="92" spans="39:40" ht="12" x14ac:dyDescent="0.2">
      <c r="AM92" s="12"/>
      <c r="AN92" s="12"/>
    </row>
    <row r="93" spans="39:40" ht="12" x14ac:dyDescent="0.2">
      <c r="AM93" s="12"/>
      <c r="AN93" s="12"/>
    </row>
    <row r="94" spans="39:40" ht="12" x14ac:dyDescent="0.2">
      <c r="AM94" s="12"/>
      <c r="AN94" s="12"/>
    </row>
    <row r="95" spans="39:40" ht="12" x14ac:dyDescent="0.2">
      <c r="AM95" s="12"/>
      <c r="AN95" s="12"/>
    </row>
    <row r="96" spans="39:40" ht="12" x14ac:dyDescent="0.2">
      <c r="AM96" s="12"/>
      <c r="AN96" s="12"/>
    </row>
    <row r="97" spans="39:40" ht="12" x14ac:dyDescent="0.2">
      <c r="AM97" s="12"/>
      <c r="AN97" s="12"/>
    </row>
    <row r="98" spans="39:40" ht="12" x14ac:dyDescent="0.2">
      <c r="AM98" s="12"/>
      <c r="AN98" s="12"/>
    </row>
    <row r="99" spans="39:40" ht="12" x14ac:dyDescent="0.2">
      <c r="AM99" s="12"/>
      <c r="AN99" s="12"/>
    </row>
    <row r="100" spans="39:40" ht="12" x14ac:dyDescent="0.2">
      <c r="AM100" s="12"/>
      <c r="AN100" s="12"/>
    </row>
    <row r="101" spans="39:40" ht="12" x14ac:dyDescent="0.2">
      <c r="AM101" s="12"/>
      <c r="AN101" s="12"/>
    </row>
    <row r="102" spans="39:40" ht="12" x14ac:dyDescent="0.2">
      <c r="AM102" s="12"/>
      <c r="AN102" s="12"/>
    </row>
    <row r="103" spans="39:40" ht="12" x14ac:dyDescent="0.2">
      <c r="AM103" s="12"/>
      <c r="AN103" s="12"/>
    </row>
    <row r="104" spans="39:40" ht="12" x14ac:dyDescent="0.2">
      <c r="AM104" s="12"/>
      <c r="AN104" s="12"/>
    </row>
    <row r="105" spans="39:40" ht="12" x14ac:dyDescent="0.2">
      <c r="AM105" s="12"/>
      <c r="AN105" s="12"/>
    </row>
    <row r="106" spans="39:40" ht="12" x14ac:dyDescent="0.2">
      <c r="AM106" s="12"/>
      <c r="AN106" s="12"/>
    </row>
    <row r="107" spans="39:40" ht="12" x14ac:dyDescent="0.2">
      <c r="AM107" s="12"/>
      <c r="AN107" s="12"/>
    </row>
    <row r="108" spans="39:40" ht="12" x14ac:dyDescent="0.2">
      <c r="AM108" s="12"/>
      <c r="AN108" s="12"/>
    </row>
    <row r="109" spans="39:40" ht="12" x14ac:dyDescent="0.2">
      <c r="AM109" s="12"/>
      <c r="AN109" s="12"/>
    </row>
    <row r="110" spans="39:40" ht="12" x14ac:dyDescent="0.2">
      <c r="AM110" s="12"/>
      <c r="AN110" s="12"/>
    </row>
    <row r="111" spans="39:40" ht="12" x14ac:dyDescent="0.2">
      <c r="AM111" s="12"/>
      <c r="AN111" s="12"/>
    </row>
    <row r="112" spans="39:40" ht="12" x14ac:dyDescent="0.2">
      <c r="AM112" s="12"/>
      <c r="AN112" s="12"/>
    </row>
    <row r="113" spans="39:40" ht="12" x14ac:dyDescent="0.2">
      <c r="AM113" s="12"/>
      <c r="AN113" s="12"/>
    </row>
    <row r="114" spans="39:40" ht="12" x14ac:dyDescent="0.2">
      <c r="AM114" s="12"/>
      <c r="AN114" s="12"/>
    </row>
    <row r="115" spans="39:40" ht="12" x14ac:dyDescent="0.2">
      <c r="AM115" s="12"/>
      <c r="AN115" s="12"/>
    </row>
    <row r="116" spans="39:40" ht="12" x14ac:dyDescent="0.2">
      <c r="AM116" s="12"/>
      <c r="AN116" s="12"/>
    </row>
    <row r="117" spans="39:40" ht="12" x14ac:dyDescent="0.2">
      <c r="AM117" s="12"/>
      <c r="AN117" s="12"/>
    </row>
    <row r="118" spans="39:40" ht="12" x14ac:dyDescent="0.2">
      <c r="AM118" s="12"/>
      <c r="AN118" s="12"/>
    </row>
    <row r="119" spans="39:40" ht="12" x14ac:dyDescent="0.2">
      <c r="AM119" s="12"/>
      <c r="AN119" s="12"/>
    </row>
    <row r="120" spans="39:40" ht="12" x14ac:dyDescent="0.2">
      <c r="AM120" s="12"/>
      <c r="AN120" s="12"/>
    </row>
    <row r="121" spans="39:40" ht="12" x14ac:dyDescent="0.2">
      <c r="AM121" s="12"/>
      <c r="AN121" s="12"/>
    </row>
    <row r="122" spans="39:40" ht="12" x14ac:dyDescent="0.2">
      <c r="AM122" s="12"/>
      <c r="AN122" s="12"/>
    </row>
    <row r="123" spans="39:40" ht="12" x14ac:dyDescent="0.2">
      <c r="AM123" s="12"/>
      <c r="AN123" s="12"/>
    </row>
    <row r="124" spans="39:40" ht="12" x14ac:dyDescent="0.2">
      <c r="AM124" s="12"/>
      <c r="AN124" s="12"/>
    </row>
    <row r="125" spans="39:40" ht="12" x14ac:dyDescent="0.2">
      <c r="AM125" s="12"/>
      <c r="AN125" s="12"/>
    </row>
    <row r="126" spans="39:40" ht="12" x14ac:dyDescent="0.2">
      <c r="AM126" s="12"/>
      <c r="AN126" s="12"/>
    </row>
    <row r="127" spans="39:40" ht="12" x14ac:dyDescent="0.2">
      <c r="AM127" s="12"/>
      <c r="AN127" s="12"/>
    </row>
    <row r="128" spans="39:40" ht="12" x14ac:dyDescent="0.2">
      <c r="AM128" s="12"/>
      <c r="AN128" s="12"/>
    </row>
    <row r="129" spans="39:40" ht="12" x14ac:dyDescent="0.2">
      <c r="AM129" s="12"/>
      <c r="AN129" s="12"/>
    </row>
    <row r="130" spans="39:40" ht="12" x14ac:dyDescent="0.2">
      <c r="AM130" s="12"/>
      <c r="AN130" s="12"/>
    </row>
    <row r="131" spans="39:40" ht="12" x14ac:dyDescent="0.2">
      <c r="AM131" s="12"/>
      <c r="AN131" s="12"/>
    </row>
    <row r="132" spans="39:40" ht="12" x14ac:dyDescent="0.2">
      <c r="AM132" s="12"/>
      <c r="AN132" s="12"/>
    </row>
    <row r="133" spans="39:40" ht="12" x14ac:dyDescent="0.2">
      <c r="AM133" s="12"/>
      <c r="AN133" s="12"/>
    </row>
    <row r="134" spans="39:40" ht="12" x14ac:dyDescent="0.2">
      <c r="AM134" s="12"/>
      <c r="AN134" s="12"/>
    </row>
    <row r="135" spans="39:40" ht="12" x14ac:dyDescent="0.2">
      <c r="AM135" s="12"/>
      <c r="AN135" s="12"/>
    </row>
    <row r="136" spans="39:40" ht="12" x14ac:dyDescent="0.2">
      <c r="AM136" s="12"/>
      <c r="AN136" s="12"/>
    </row>
    <row r="137" spans="39:40" ht="12" x14ac:dyDescent="0.2">
      <c r="AM137" s="12"/>
      <c r="AN137" s="12"/>
    </row>
    <row r="138" spans="39:40" ht="12" x14ac:dyDescent="0.2">
      <c r="AM138" s="12"/>
      <c r="AN138" s="12"/>
    </row>
    <row r="139" spans="39:40" ht="12" x14ac:dyDescent="0.2">
      <c r="AM139" s="12"/>
      <c r="AN139" s="12"/>
    </row>
    <row r="140" spans="39:40" ht="12" x14ac:dyDescent="0.2">
      <c r="AM140" s="12"/>
      <c r="AN140" s="12"/>
    </row>
    <row r="141" spans="39:40" ht="12" x14ac:dyDescent="0.2">
      <c r="AM141" s="12"/>
      <c r="AN141" s="12"/>
    </row>
    <row r="142" spans="39:40" ht="12" x14ac:dyDescent="0.2">
      <c r="AM142" s="12"/>
      <c r="AN142" s="12"/>
    </row>
    <row r="143" spans="39:40" ht="12" x14ac:dyDescent="0.2">
      <c r="AM143" s="12"/>
      <c r="AN143" s="12"/>
    </row>
    <row r="144" spans="39:40" ht="12" x14ac:dyDescent="0.2">
      <c r="AM144" s="12"/>
      <c r="AN144" s="12"/>
    </row>
    <row r="145" spans="39:40" ht="12" x14ac:dyDescent="0.2">
      <c r="AM145" s="12"/>
      <c r="AN145" s="12"/>
    </row>
    <row r="146" spans="39:40" ht="12" x14ac:dyDescent="0.2">
      <c r="AM146" s="12"/>
      <c r="AN146" s="12"/>
    </row>
    <row r="147" spans="39:40" ht="12" x14ac:dyDescent="0.2">
      <c r="AM147" s="12"/>
      <c r="AN147" s="12"/>
    </row>
    <row r="148" spans="39:40" ht="12" x14ac:dyDescent="0.2">
      <c r="AM148" s="12"/>
      <c r="AN148" s="12"/>
    </row>
    <row r="149" spans="39:40" ht="12" x14ac:dyDescent="0.2">
      <c r="AM149" s="12"/>
      <c r="AN149" s="12"/>
    </row>
    <row r="150" spans="39:40" ht="12" x14ac:dyDescent="0.2">
      <c r="AM150" s="12"/>
      <c r="AN150" s="12"/>
    </row>
    <row r="151" spans="39:40" ht="12" x14ac:dyDescent="0.2">
      <c r="AM151" s="12"/>
      <c r="AN151" s="12"/>
    </row>
    <row r="152" spans="39:40" ht="12" x14ac:dyDescent="0.2">
      <c r="AM152" s="12"/>
      <c r="AN152" s="12"/>
    </row>
    <row r="153" spans="39:40" ht="12" x14ac:dyDescent="0.2">
      <c r="AM153" s="12"/>
      <c r="AN153" s="12"/>
    </row>
    <row r="154" spans="39:40" ht="12" x14ac:dyDescent="0.2">
      <c r="AM154" s="12"/>
      <c r="AN154" s="12"/>
    </row>
    <row r="155" spans="39:40" ht="12" x14ac:dyDescent="0.2">
      <c r="AM155" s="12"/>
      <c r="AN155" s="12"/>
    </row>
    <row r="156" spans="39:40" ht="12" x14ac:dyDescent="0.2">
      <c r="AM156" s="12"/>
      <c r="AN156" s="12"/>
    </row>
    <row r="157" spans="39:40" ht="12" x14ac:dyDescent="0.2">
      <c r="AM157" s="12"/>
      <c r="AN157" s="12"/>
    </row>
    <row r="158" spans="39:40" ht="12" x14ac:dyDescent="0.2">
      <c r="AM158" s="12"/>
      <c r="AN158" s="12"/>
    </row>
    <row r="159" spans="39:40" ht="12" x14ac:dyDescent="0.2">
      <c r="AM159" s="12"/>
      <c r="AN159" s="12"/>
    </row>
    <row r="160" spans="39:40" ht="12" x14ac:dyDescent="0.2">
      <c r="AM160" s="12"/>
      <c r="AN160" s="12"/>
    </row>
    <row r="161" spans="39:40" ht="12" x14ac:dyDescent="0.2">
      <c r="AM161" s="12"/>
      <c r="AN161" s="12"/>
    </row>
    <row r="162" spans="39:40" ht="12" x14ac:dyDescent="0.2">
      <c r="AM162" s="12"/>
      <c r="AN162" s="12"/>
    </row>
    <row r="163" spans="39:40" ht="12" x14ac:dyDescent="0.2">
      <c r="AM163" s="12"/>
      <c r="AN163" s="12"/>
    </row>
    <row r="164" spans="39:40" ht="12" x14ac:dyDescent="0.2">
      <c r="AM164" s="12"/>
      <c r="AN164" s="12"/>
    </row>
    <row r="165" spans="39:40" ht="12" x14ac:dyDescent="0.2">
      <c r="AM165" s="12"/>
      <c r="AN165" s="12"/>
    </row>
    <row r="166" spans="39:40" ht="12" x14ac:dyDescent="0.2">
      <c r="AM166" s="12"/>
      <c r="AN166" s="12"/>
    </row>
    <row r="167" spans="39:40" ht="12" x14ac:dyDescent="0.2">
      <c r="AM167" s="12"/>
      <c r="AN167" s="12"/>
    </row>
    <row r="168" spans="39:40" ht="12" x14ac:dyDescent="0.2">
      <c r="AM168" s="12"/>
      <c r="AN168" s="12"/>
    </row>
    <row r="169" spans="39:40" ht="12" x14ac:dyDescent="0.2">
      <c r="AM169" s="12"/>
      <c r="AN169" s="12"/>
    </row>
    <row r="170" spans="39:40" ht="12" x14ac:dyDescent="0.2">
      <c r="AM170" s="12"/>
      <c r="AN170" s="12"/>
    </row>
    <row r="171" spans="39:40" ht="12" x14ac:dyDescent="0.2">
      <c r="AM171" s="12"/>
      <c r="AN171" s="12"/>
    </row>
    <row r="172" spans="39:40" ht="12" x14ac:dyDescent="0.2">
      <c r="AM172" s="12"/>
      <c r="AN172" s="12"/>
    </row>
    <row r="173" spans="39:40" ht="12" x14ac:dyDescent="0.2">
      <c r="AM173" s="12"/>
      <c r="AN173" s="12"/>
    </row>
    <row r="174" spans="39:40" ht="12" x14ac:dyDescent="0.2">
      <c r="AM174" s="12"/>
      <c r="AN174" s="12"/>
    </row>
    <row r="175" spans="39:40" ht="12" x14ac:dyDescent="0.2">
      <c r="AM175" s="12"/>
      <c r="AN175" s="12"/>
    </row>
    <row r="176" spans="39:40" ht="12" x14ac:dyDescent="0.2">
      <c r="AM176" s="12"/>
      <c r="AN176" s="12"/>
    </row>
    <row r="177" spans="39:40" ht="12" x14ac:dyDescent="0.2">
      <c r="AM177" s="12"/>
      <c r="AN177" s="12"/>
    </row>
    <row r="178" spans="39:40" ht="12" x14ac:dyDescent="0.2">
      <c r="AM178" s="12"/>
      <c r="AN178" s="12"/>
    </row>
    <row r="179" spans="39:40" ht="12" x14ac:dyDescent="0.2">
      <c r="AM179" s="12"/>
      <c r="AN179" s="12"/>
    </row>
    <row r="180" spans="39:40" ht="12" x14ac:dyDescent="0.2">
      <c r="AM180" s="12"/>
      <c r="AN180" s="12"/>
    </row>
    <row r="181" spans="39:40" ht="12" x14ac:dyDescent="0.2">
      <c r="AM181" s="12"/>
      <c r="AN181" s="12"/>
    </row>
    <row r="182" spans="39:40" ht="12" x14ac:dyDescent="0.2">
      <c r="AM182" s="12"/>
      <c r="AN182" s="12"/>
    </row>
    <row r="183" spans="39:40" ht="12" x14ac:dyDescent="0.2">
      <c r="AM183" s="12"/>
      <c r="AN183" s="12"/>
    </row>
    <row r="184" spans="39:40" ht="12" x14ac:dyDescent="0.2">
      <c r="AM184" s="12"/>
      <c r="AN184" s="12"/>
    </row>
    <row r="185" spans="39:40" ht="12" x14ac:dyDescent="0.2">
      <c r="AM185" s="12"/>
      <c r="AN185" s="12"/>
    </row>
    <row r="186" spans="39:40" ht="12" x14ac:dyDescent="0.2">
      <c r="AM186" s="12"/>
      <c r="AN186" s="12"/>
    </row>
    <row r="187" spans="39:40" ht="12" x14ac:dyDescent="0.2">
      <c r="AM187" s="12"/>
      <c r="AN187" s="12"/>
    </row>
    <row r="188" spans="39:40" ht="12" x14ac:dyDescent="0.2">
      <c r="AM188" s="12"/>
      <c r="AN188" s="12"/>
    </row>
    <row r="189" spans="39:40" ht="12" x14ac:dyDescent="0.2">
      <c r="AM189" s="12"/>
      <c r="AN189" s="12"/>
    </row>
    <row r="190" spans="39:40" ht="12" x14ac:dyDescent="0.2">
      <c r="AM190" s="12"/>
      <c r="AN190" s="12"/>
    </row>
    <row r="191" spans="39:40" ht="12" x14ac:dyDescent="0.2">
      <c r="AM191" s="12"/>
      <c r="AN191" s="12"/>
    </row>
    <row r="192" spans="39:40" ht="12" x14ac:dyDescent="0.2">
      <c r="AM192" s="12"/>
      <c r="AN192" s="12"/>
    </row>
    <row r="193" spans="39:40" ht="12" x14ac:dyDescent="0.2">
      <c r="AM193" s="12"/>
      <c r="AN193" s="12"/>
    </row>
    <row r="194" spans="39:40" ht="12" x14ac:dyDescent="0.2">
      <c r="AM194" s="12"/>
      <c r="AN194" s="12"/>
    </row>
    <row r="195" spans="39:40" ht="12" x14ac:dyDescent="0.2">
      <c r="AM195" s="12"/>
      <c r="AN195" s="12"/>
    </row>
    <row r="196" spans="39:40" ht="12" x14ac:dyDescent="0.2">
      <c r="AM196" s="12"/>
      <c r="AN196" s="12"/>
    </row>
    <row r="197" spans="39:40" ht="12" x14ac:dyDescent="0.2">
      <c r="AM197" s="12"/>
      <c r="AN197" s="12"/>
    </row>
    <row r="198" spans="39:40" ht="12" x14ac:dyDescent="0.2">
      <c r="AM198" s="12"/>
      <c r="AN198" s="12"/>
    </row>
    <row r="199" spans="39:40" ht="12" x14ac:dyDescent="0.2">
      <c r="AM199" s="12"/>
      <c r="AN199" s="12"/>
    </row>
    <row r="200" spans="39:40" ht="12" x14ac:dyDescent="0.2">
      <c r="AM200" s="12"/>
      <c r="AN200" s="12"/>
    </row>
    <row r="201" spans="39:40" ht="12" x14ac:dyDescent="0.2">
      <c r="AM201" s="12"/>
      <c r="AN201" s="12"/>
    </row>
    <row r="202" spans="39:40" ht="12" x14ac:dyDescent="0.2">
      <c r="AM202" s="12"/>
      <c r="AN202" s="12"/>
    </row>
    <row r="203" spans="39:40" ht="12" x14ac:dyDescent="0.2">
      <c r="AM203" s="12"/>
      <c r="AN203" s="12"/>
    </row>
    <row r="204" spans="39:40" ht="12" x14ac:dyDescent="0.2">
      <c r="AM204" s="12"/>
      <c r="AN204" s="12"/>
    </row>
    <row r="205" spans="39:40" ht="12" x14ac:dyDescent="0.2">
      <c r="AM205" s="12"/>
      <c r="AN205" s="12"/>
    </row>
    <row r="206" spans="39:40" ht="12" x14ac:dyDescent="0.2">
      <c r="AM206" s="12"/>
      <c r="AN206" s="12"/>
    </row>
    <row r="207" spans="39:40" ht="12" x14ac:dyDescent="0.2">
      <c r="AM207" s="12"/>
      <c r="AN207" s="12"/>
    </row>
    <row r="208" spans="39:40" ht="12" x14ac:dyDescent="0.2">
      <c r="AM208" s="12"/>
      <c r="AN208" s="12"/>
    </row>
    <row r="209" spans="39:40" ht="12" x14ac:dyDescent="0.2">
      <c r="AM209" s="12"/>
      <c r="AN209" s="12"/>
    </row>
    <row r="210" spans="39:40" ht="12" x14ac:dyDescent="0.2">
      <c r="AM210" s="12"/>
      <c r="AN210" s="12"/>
    </row>
    <row r="211" spans="39:40" ht="12" x14ac:dyDescent="0.2">
      <c r="AM211" s="12"/>
      <c r="AN211" s="12"/>
    </row>
    <row r="212" spans="39:40" ht="12" x14ac:dyDescent="0.2">
      <c r="AM212" s="12"/>
      <c r="AN212" s="12"/>
    </row>
    <row r="213" spans="39:40" ht="12" x14ac:dyDescent="0.2">
      <c r="AM213" s="12"/>
      <c r="AN213" s="12"/>
    </row>
    <row r="214" spans="39:40" ht="12" x14ac:dyDescent="0.2">
      <c r="AM214" s="12"/>
      <c r="AN214" s="12"/>
    </row>
    <row r="215" spans="39:40" ht="12" x14ac:dyDescent="0.2">
      <c r="AM215" s="12"/>
      <c r="AN215" s="12"/>
    </row>
    <row r="216" spans="39:40" ht="12" x14ac:dyDescent="0.2">
      <c r="AM216" s="12"/>
      <c r="AN216" s="12"/>
    </row>
    <row r="217" spans="39:40" ht="12" x14ac:dyDescent="0.2">
      <c r="AM217" s="12"/>
      <c r="AN217" s="12"/>
    </row>
    <row r="218" spans="39:40" ht="12" x14ac:dyDescent="0.2">
      <c r="AM218" s="12"/>
      <c r="AN218" s="12"/>
    </row>
    <row r="219" spans="39:40" ht="12" x14ac:dyDescent="0.2">
      <c r="AM219" s="12"/>
      <c r="AN219" s="12"/>
    </row>
    <row r="220" spans="39:40" ht="12" x14ac:dyDescent="0.2">
      <c r="AM220" s="12"/>
      <c r="AN220" s="12"/>
    </row>
    <row r="221" spans="39:40" ht="12" x14ac:dyDescent="0.2">
      <c r="AM221" s="12"/>
      <c r="AN221" s="12"/>
    </row>
    <row r="222" spans="39:40" ht="12" x14ac:dyDescent="0.2">
      <c r="AM222" s="12"/>
      <c r="AN222" s="12"/>
    </row>
    <row r="223" spans="39:40" ht="12" x14ac:dyDescent="0.2">
      <c r="AM223" s="12"/>
      <c r="AN223" s="12"/>
    </row>
    <row r="224" spans="39:40" ht="12" x14ac:dyDescent="0.2">
      <c r="AM224" s="12"/>
      <c r="AN224" s="12"/>
    </row>
    <row r="225" spans="39:40" ht="12" x14ac:dyDescent="0.2">
      <c r="AM225" s="12"/>
      <c r="AN225" s="12"/>
    </row>
    <row r="226" spans="39:40" ht="12" x14ac:dyDescent="0.2">
      <c r="AM226" s="12"/>
      <c r="AN226" s="12"/>
    </row>
    <row r="227" spans="39:40" ht="12" x14ac:dyDescent="0.2">
      <c r="AM227" s="12"/>
      <c r="AN227" s="12"/>
    </row>
    <row r="228" spans="39:40" ht="12" x14ac:dyDescent="0.2">
      <c r="AM228" s="12"/>
      <c r="AN228" s="12"/>
    </row>
    <row r="229" spans="39:40" ht="12" x14ac:dyDescent="0.2">
      <c r="AM229" s="12"/>
      <c r="AN229" s="12"/>
    </row>
    <row r="230" spans="39:40" ht="12" x14ac:dyDescent="0.2">
      <c r="AM230" s="12"/>
      <c r="AN230" s="12"/>
    </row>
    <row r="231" spans="39:40" ht="12" x14ac:dyDescent="0.2">
      <c r="AM231" s="12"/>
      <c r="AN231" s="12"/>
    </row>
    <row r="232" spans="39:40" ht="12" x14ac:dyDescent="0.2">
      <c r="AM232" s="12"/>
      <c r="AN232" s="12"/>
    </row>
    <row r="233" spans="39:40" ht="12" x14ac:dyDescent="0.2">
      <c r="AM233" s="12"/>
      <c r="AN233" s="12"/>
    </row>
    <row r="234" spans="39:40" ht="12" x14ac:dyDescent="0.2">
      <c r="AM234" s="12"/>
      <c r="AN234" s="12"/>
    </row>
    <row r="235" spans="39:40" ht="12" x14ac:dyDescent="0.2">
      <c r="AM235" s="12"/>
      <c r="AN235" s="12"/>
    </row>
    <row r="236" spans="39:40" ht="12" x14ac:dyDescent="0.2">
      <c r="AM236" s="12"/>
      <c r="AN236" s="12"/>
    </row>
    <row r="237" spans="39:40" ht="12" x14ac:dyDescent="0.2">
      <c r="AM237" s="12"/>
      <c r="AN237" s="12"/>
    </row>
    <row r="238" spans="39:40" ht="12" x14ac:dyDescent="0.2">
      <c r="AM238" s="12"/>
      <c r="AN238" s="12"/>
    </row>
    <row r="239" spans="39:40" ht="12" x14ac:dyDescent="0.2">
      <c r="AM239" s="12"/>
      <c r="AN239" s="12"/>
    </row>
    <row r="240" spans="39:40" ht="12" x14ac:dyDescent="0.2">
      <c r="AM240" s="12"/>
      <c r="AN240" s="12"/>
    </row>
    <row r="241" spans="39:40" ht="12" x14ac:dyDescent="0.2">
      <c r="AM241" s="12"/>
      <c r="AN241" s="12"/>
    </row>
    <row r="242" spans="39:40" ht="12" x14ac:dyDescent="0.2">
      <c r="AM242" s="12"/>
      <c r="AN242" s="12"/>
    </row>
    <row r="243" spans="39:40" ht="12" x14ac:dyDescent="0.2">
      <c r="AM243" s="12"/>
      <c r="AN243" s="12"/>
    </row>
    <row r="244" spans="39:40" ht="12" x14ac:dyDescent="0.2">
      <c r="AM244" s="12"/>
      <c r="AN244" s="12"/>
    </row>
    <row r="245" spans="39:40" ht="12" x14ac:dyDescent="0.2">
      <c r="AM245" s="12"/>
      <c r="AN245" s="12"/>
    </row>
    <row r="246" spans="39:40" ht="12" x14ac:dyDescent="0.2">
      <c r="AM246" s="12"/>
      <c r="AN246" s="12"/>
    </row>
    <row r="247" spans="39:40" ht="12" x14ac:dyDescent="0.2">
      <c r="AM247" s="12"/>
      <c r="AN247" s="12"/>
    </row>
    <row r="248" spans="39:40" ht="12" x14ac:dyDescent="0.2">
      <c r="AM248" s="12"/>
      <c r="AN248" s="12"/>
    </row>
    <row r="249" spans="39:40" ht="12" x14ac:dyDescent="0.2">
      <c r="AM249" s="12"/>
      <c r="AN249" s="12"/>
    </row>
    <row r="250" spans="39:40" ht="12" x14ac:dyDescent="0.2">
      <c r="AM250" s="12"/>
      <c r="AN250" s="12"/>
    </row>
    <row r="251" spans="39:40" ht="12" x14ac:dyDescent="0.2">
      <c r="AM251" s="12"/>
      <c r="AN251" s="12"/>
    </row>
    <row r="252" spans="39:40" ht="12" x14ac:dyDescent="0.2">
      <c r="AM252" s="12"/>
      <c r="AN252" s="12"/>
    </row>
    <row r="253" spans="39:40" ht="12" x14ac:dyDescent="0.2">
      <c r="AM253" s="12"/>
      <c r="AN253" s="12"/>
    </row>
    <row r="254" spans="39:40" ht="12" x14ac:dyDescent="0.2">
      <c r="AM254" s="12"/>
      <c r="AN254" s="12"/>
    </row>
    <row r="255" spans="39:40" ht="12" x14ac:dyDescent="0.2">
      <c r="AM255" s="15"/>
      <c r="AN255" s="15"/>
    </row>
    <row r="256" spans="39:40" ht="12" x14ac:dyDescent="0.2"/>
    <row r="257" ht="12" x14ac:dyDescent="0.2"/>
    <row r="258" ht="12" x14ac:dyDescent="0.2"/>
    <row r="259" ht="12" x14ac:dyDescent="0.2"/>
  </sheetData>
  <autoFilter ref="A1:AA48" xr:uid="{00000000-0009-0000-0000-000000000000}"/>
  <mergeCells count="1">
    <mergeCell ref="A71:A76"/>
  </mergeCells>
  <phoneticPr fontId="2" type="noConversion"/>
  <pageMargins left="0.7" right="0.7" top="0.75" bottom="0.75" header="0.3" footer="0.3"/>
  <pageSetup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2314DC-9DF8-47FA-AAB1-C9AE74B80B32}">
  <dimension ref="A1:G50"/>
  <sheetViews>
    <sheetView workbookViewId="0">
      <selection activeCell="C6" sqref="C6"/>
    </sheetView>
  </sheetViews>
  <sheetFormatPr baseColWidth="10" defaultColWidth="9.1640625" defaultRowHeight="15" x14ac:dyDescent="0.2"/>
  <cols>
    <col min="2" max="2" width="20.1640625" customWidth="1"/>
    <col min="3" max="3" width="47.83203125" customWidth="1"/>
    <col min="4" max="4" width="18.83203125" customWidth="1"/>
    <col min="5" max="5" width="24.6640625" customWidth="1"/>
    <col min="6" max="6" width="31.5" customWidth="1"/>
    <col min="7" max="7" width="18.83203125" customWidth="1"/>
  </cols>
  <sheetData>
    <row r="1" spans="1:7" ht="33" customHeight="1" x14ac:dyDescent="0.2">
      <c r="A1" s="45" t="s">
        <v>11</v>
      </c>
      <c r="B1" s="46" t="s">
        <v>12</v>
      </c>
      <c r="C1" s="46" t="s">
        <v>13</v>
      </c>
      <c r="D1" s="46" t="s">
        <v>14</v>
      </c>
      <c r="E1" s="46" t="s">
        <v>162</v>
      </c>
      <c r="F1" s="47" t="s">
        <v>163</v>
      </c>
      <c r="G1" s="48" t="s">
        <v>164</v>
      </c>
    </row>
    <row r="2" spans="1:7" ht="65" x14ac:dyDescent="0.2">
      <c r="A2" s="3">
        <v>1</v>
      </c>
      <c r="B2" s="33" t="s">
        <v>8</v>
      </c>
      <c r="C2" s="35" t="s">
        <v>38</v>
      </c>
      <c r="D2" s="35" t="s">
        <v>39</v>
      </c>
      <c r="E2" s="10">
        <v>6</v>
      </c>
      <c r="F2" s="42">
        <v>5300000</v>
      </c>
      <c r="G2" s="14">
        <f>E2*F2</f>
        <v>31800000</v>
      </c>
    </row>
    <row r="3" spans="1:7" ht="78" x14ac:dyDescent="0.2">
      <c r="A3" s="3">
        <v>2</v>
      </c>
      <c r="B3" s="33" t="s">
        <v>8</v>
      </c>
      <c r="C3" s="36" t="s">
        <v>42</v>
      </c>
      <c r="D3" s="35" t="s">
        <v>39</v>
      </c>
      <c r="E3" s="10">
        <v>6</v>
      </c>
      <c r="F3" s="42">
        <v>4800000</v>
      </c>
      <c r="G3" s="14">
        <f>E3*F3</f>
        <v>28800000</v>
      </c>
    </row>
    <row r="4" spans="1:7" ht="52" x14ac:dyDescent="0.2">
      <c r="A4" s="3">
        <v>3</v>
      </c>
      <c r="B4" s="33" t="s">
        <v>8</v>
      </c>
      <c r="C4" s="36" t="s">
        <v>44</v>
      </c>
      <c r="D4" s="35" t="s">
        <v>39</v>
      </c>
      <c r="E4" s="10">
        <v>1</v>
      </c>
      <c r="F4" s="42">
        <v>4800000</v>
      </c>
      <c r="G4" s="14">
        <f>E4*F4</f>
        <v>4800000</v>
      </c>
    </row>
    <row r="5" spans="1:7" ht="78" x14ac:dyDescent="0.2">
      <c r="A5" s="3">
        <v>4</v>
      </c>
      <c r="B5" s="33" t="s">
        <v>8</v>
      </c>
      <c r="C5" s="35" t="s">
        <v>46</v>
      </c>
      <c r="D5" s="35" t="s">
        <v>39</v>
      </c>
      <c r="E5" s="10">
        <v>10</v>
      </c>
      <c r="F5" s="42">
        <v>3100000</v>
      </c>
      <c r="G5" s="14">
        <f t="shared" ref="G5:G48" si="0">E5*F5</f>
        <v>31000000</v>
      </c>
    </row>
    <row r="6" spans="1:7" ht="52" x14ac:dyDescent="0.2">
      <c r="A6" s="3">
        <v>5</v>
      </c>
      <c r="B6" s="33" t="s">
        <v>8</v>
      </c>
      <c r="C6" s="35" t="s">
        <v>47</v>
      </c>
      <c r="D6" s="35" t="s">
        <v>39</v>
      </c>
      <c r="E6" s="10">
        <v>8</v>
      </c>
      <c r="F6" s="42">
        <v>2400000</v>
      </c>
      <c r="G6" s="14">
        <f t="shared" si="0"/>
        <v>19200000</v>
      </c>
    </row>
    <row r="7" spans="1:7" ht="91" x14ac:dyDescent="0.2">
      <c r="A7" s="3">
        <v>6</v>
      </c>
      <c r="B7" s="33" t="s">
        <v>8</v>
      </c>
      <c r="C7" s="35" t="s">
        <v>49</v>
      </c>
      <c r="D7" s="35" t="s">
        <v>39</v>
      </c>
      <c r="E7" s="10">
        <v>2</v>
      </c>
      <c r="F7" s="42">
        <v>5000000</v>
      </c>
      <c r="G7" s="14">
        <f t="shared" si="0"/>
        <v>10000000</v>
      </c>
    </row>
    <row r="8" spans="1:7" ht="78" x14ac:dyDescent="0.2">
      <c r="A8" s="3">
        <v>7</v>
      </c>
      <c r="B8" s="33" t="s">
        <v>5</v>
      </c>
      <c r="C8" s="33" t="s">
        <v>51</v>
      </c>
      <c r="D8" s="35" t="s">
        <v>14</v>
      </c>
      <c r="E8" s="10">
        <v>2</v>
      </c>
      <c r="F8" s="42">
        <v>4900000</v>
      </c>
      <c r="G8" s="14">
        <f t="shared" si="0"/>
        <v>9800000</v>
      </c>
    </row>
    <row r="9" spans="1:7" ht="26" x14ac:dyDescent="0.2">
      <c r="A9" s="3">
        <v>8</v>
      </c>
      <c r="B9" s="33" t="s">
        <v>5</v>
      </c>
      <c r="C9" s="33" t="s">
        <v>56</v>
      </c>
      <c r="D9" s="35" t="s">
        <v>14</v>
      </c>
      <c r="E9" s="10">
        <v>3</v>
      </c>
      <c r="F9" s="42">
        <v>2290750</v>
      </c>
      <c r="G9" s="14">
        <f t="shared" si="0"/>
        <v>6872250</v>
      </c>
    </row>
    <row r="10" spans="1:7" ht="117" x14ac:dyDescent="0.2">
      <c r="A10" s="3">
        <v>9</v>
      </c>
      <c r="B10" s="33" t="s">
        <v>5</v>
      </c>
      <c r="C10" s="33" t="s">
        <v>60</v>
      </c>
      <c r="D10" s="35" t="s">
        <v>14</v>
      </c>
      <c r="E10" s="10">
        <v>9</v>
      </c>
      <c r="F10" s="42">
        <v>415000</v>
      </c>
      <c r="G10" s="14">
        <f t="shared" si="0"/>
        <v>3735000</v>
      </c>
    </row>
    <row r="11" spans="1:7" ht="104" x14ac:dyDescent="0.2">
      <c r="A11" s="3">
        <v>10</v>
      </c>
      <c r="B11" s="33" t="s">
        <v>7</v>
      </c>
      <c r="C11" s="33" t="s">
        <v>64</v>
      </c>
      <c r="D11" s="35" t="s">
        <v>14</v>
      </c>
      <c r="E11" s="10">
        <v>520</v>
      </c>
      <c r="F11" s="42">
        <v>16900</v>
      </c>
      <c r="G11" s="14">
        <f t="shared" si="0"/>
        <v>8788000</v>
      </c>
    </row>
    <row r="12" spans="1:7" ht="117" x14ac:dyDescent="0.2">
      <c r="A12" s="3">
        <v>11</v>
      </c>
      <c r="B12" s="33" t="s">
        <v>7</v>
      </c>
      <c r="C12" s="33" t="s">
        <v>68</v>
      </c>
      <c r="D12" s="35" t="s">
        <v>14</v>
      </c>
      <c r="E12" s="10">
        <v>1</v>
      </c>
      <c r="F12" s="42">
        <v>1557818</v>
      </c>
      <c r="G12" s="14">
        <f t="shared" si="0"/>
        <v>1557818</v>
      </c>
    </row>
    <row r="13" spans="1:7" ht="78" x14ac:dyDescent="0.2">
      <c r="A13" s="3">
        <v>12</v>
      </c>
      <c r="B13" s="33" t="s">
        <v>5</v>
      </c>
      <c r="C13" s="35" t="s">
        <v>71</v>
      </c>
      <c r="D13" s="35" t="s">
        <v>14</v>
      </c>
      <c r="E13" s="10">
        <v>3</v>
      </c>
      <c r="F13" s="42">
        <v>685000</v>
      </c>
      <c r="G13" s="14">
        <f t="shared" si="0"/>
        <v>2055000</v>
      </c>
    </row>
    <row r="14" spans="1:7" x14ac:dyDescent="0.2">
      <c r="A14" s="3">
        <v>13</v>
      </c>
      <c r="B14" s="33" t="s">
        <v>5</v>
      </c>
      <c r="C14" s="35" t="s">
        <v>74</v>
      </c>
      <c r="D14" s="35" t="s">
        <v>14</v>
      </c>
      <c r="E14" s="10">
        <v>3</v>
      </c>
      <c r="F14" s="42">
        <v>292000</v>
      </c>
      <c r="G14" s="14">
        <f t="shared" si="0"/>
        <v>876000</v>
      </c>
    </row>
    <row r="15" spans="1:7" ht="105" x14ac:dyDescent="0.2">
      <c r="A15" s="3">
        <v>14</v>
      </c>
      <c r="B15" s="33" t="s">
        <v>5</v>
      </c>
      <c r="C15" s="37" t="s">
        <v>75</v>
      </c>
      <c r="D15" s="35" t="s">
        <v>76</v>
      </c>
      <c r="E15" s="10">
        <v>18</v>
      </c>
      <c r="F15" s="42">
        <v>460000</v>
      </c>
      <c r="G15" s="14">
        <f t="shared" si="0"/>
        <v>8280000</v>
      </c>
    </row>
    <row r="16" spans="1:7" ht="26" x14ac:dyDescent="0.2">
      <c r="A16" s="3">
        <v>15</v>
      </c>
      <c r="B16" s="33" t="s">
        <v>7</v>
      </c>
      <c r="C16" s="35" t="s">
        <v>78</v>
      </c>
      <c r="D16" s="35" t="s">
        <v>79</v>
      </c>
      <c r="E16" s="10">
        <v>1</v>
      </c>
      <c r="F16" s="42">
        <v>140000000</v>
      </c>
      <c r="G16" s="14">
        <f t="shared" si="0"/>
        <v>140000000</v>
      </c>
    </row>
    <row r="17" spans="1:7" ht="26" x14ac:dyDescent="0.2">
      <c r="A17" s="3">
        <v>16</v>
      </c>
      <c r="B17" s="33" t="s">
        <v>7</v>
      </c>
      <c r="C17" s="35" t="s">
        <v>81</v>
      </c>
      <c r="D17" s="35" t="s">
        <v>79</v>
      </c>
      <c r="E17" s="10">
        <v>1</v>
      </c>
      <c r="F17" s="42">
        <v>84000000</v>
      </c>
      <c r="G17" s="14">
        <f t="shared" si="0"/>
        <v>84000000</v>
      </c>
    </row>
    <row r="18" spans="1:7" ht="27" x14ac:dyDescent="0.2">
      <c r="A18" s="3">
        <v>17</v>
      </c>
      <c r="B18" s="81" t="s">
        <v>7</v>
      </c>
      <c r="C18" s="83" t="s">
        <v>263</v>
      </c>
      <c r="D18" s="82" t="s">
        <v>14</v>
      </c>
      <c r="E18" s="10">
        <v>200</v>
      </c>
      <c r="F18" s="42">
        <v>24912</v>
      </c>
      <c r="G18" s="14">
        <f t="shared" si="0"/>
        <v>4982400</v>
      </c>
    </row>
    <row r="19" spans="1:7" x14ac:dyDescent="0.2">
      <c r="A19" s="3">
        <v>18</v>
      </c>
      <c r="B19" s="81" t="s">
        <v>7</v>
      </c>
      <c r="C19" s="83" t="s">
        <v>264</v>
      </c>
      <c r="D19" s="82" t="s">
        <v>14</v>
      </c>
      <c r="E19" s="10">
        <v>200</v>
      </c>
      <c r="F19" s="42">
        <v>2856</v>
      </c>
      <c r="G19" s="14">
        <f t="shared" si="0"/>
        <v>571200</v>
      </c>
    </row>
    <row r="20" spans="1:7" ht="27" x14ac:dyDescent="0.2">
      <c r="A20" s="3">
        <v>19</v>
      </c>
      <c r="B20" s="81" t="s">
        <v>7</v>
      </c>
      <c r="C20" s="83" t="s">
        <v>265</v>
      </c>
      <c r="D20" s="82" t="s">
        <v>14</v>
      </c>
      <c r="E20" s="10">
        <v>200</v>
      </c>
      <c r="F20" s="42">
        <v>21750</v>
      </c>
      <c r="G20" s="14">
        <f t="shared" si="0"/>
        <v>4350000</v>
      </c>
    </row>
    <row r="21" spans="1:7" ht="39" x14ac:dyDescent="0.2">
      <c r="A21" s="3">
        <v>20</v>
      </c>
      <c r="B21" s="33" t="s">
        <v>7</v>
      </c>
      <c r="C21" s="33" t="s">
        <v>82</v>
      </c>
      <c r="D21" s="35" t="s">
        <v>14</v>
      </c>
      <c r="E21" s="10">
        <v>156</v>
      </c>
      <c r="F21" s="42">
        <v>14498</v>
      </c>
      <c r="G21" s="14">
        <f t="shared" si="0"/>
        <v>2261688</v>
      </c>
    </row>
    <row r="22" spans="1:7" x14ac:dyDescent="0.2">
      <c r="A22" s="3">
        <v>21</v>
      </c>
      <c r="B22" s="33" t="s">
        <v>7</v>
      </c>
      <c r="C22" s="38" t="s">
        <v>86</v>
      </c>
      <c r="D22" s="35" t="s">
        <v>14</v>
      </c>
      <c r="E22" s="10">
        <v>52</v>
      </c>
      <c r="F22" s="42">
        <v>16500</v>
      </c>
      <c r="G22" s="14">
        <f t="shared" si="0"/>
        <v>858000</v>
      </c>
    </row>
    <row r="23" spans="1:7" ht="26" x14ac:dyDescent="0.2">
      <c r="A23" s="3">
        <v>22</v>
      </c>
      <c r="B23" s="33" t="s">
        <v>7</v>
      </c>
      <c r="C23" s="33" t="s">
        <v>90</v>
      </c>
      <c r="D23" s="35" t="s">
        <v>14</v>
      </c>
      <c r="E23" s="10">
        <v>1</v>
      </c>
      <c r="F23" s="42">
        <v>633950</v>
      </c>
      <c r="G23" s="14">
        <f t="shared" si="0"/>
        <v>633950</v>
      </c>
    </row>
    <row r="24" spans="1:7" x14ac:dyDescent="0.2">
      <c r="A24" s="3">
        <v>23</v>
      </c>
      <c r="B24" s="33" t="s">
        <v>7</v>
      </c>
      <c r="C24" s="39" t="s">
        <v>94</v>
      </c>
      <c r="D24" s="35" t="s">
        <v>14</v>
      </c>
      <c r="E24" s="10">
        <v>45</v>
      </c>
      <c r="F24" s="42">
        <v>9900</v>
      </c>
      <c r="G24" s="14">
        <f t="shared" si="0"/>
        <v>445500</v>
      </c>
    </row>
    <row r="25" spans="1:7" x14ac:dyDescent="0.2">
      <c r="A25" s="3">
        <v>24</v>
      </c>
      <c r="B25" s="33" t="s">
        <v>7</v>
      </c>
      <c r="C25" s="33" t="s">
        <v>96</v>
      </c>
      <c r="D25" s="35" t="s">
        <v>14</v>
      </c>
      <c r="E25" s="10">
        <v>45</v>
      </c>
      <c r="F25" s="42">
        <v>9927</v>
      </c>
      <c r="G25" s="14">
        <f t="shared" si="0"/>
        <v>446715</v>
      </c>
    </row>
    <row r="26" spans="1:7" x14ac:dyDescent="0.2">
      <c r="A26" s="3">
        <v>25</v>
      </c>
      <c r="B26" s="33" t="s">
        <v>7</v>
      </c>
      <c r="C26" s="33" t="s">
        <v>100</v>
      </c>
      <c r="D26" s="35" t="s">
        <v>14</v>
      </c>
      <c r="E26" s="10">
        <v>15</v>
      </c>
      <c r="F26" s="42">
        <v>109250</v>
      </c>
      <c r="G26" s="14">
        <f t="shared" si="0"/>
        <v>1638750</v>
      </c>
    </row>
    <row r="27" spans="1:7" x14ac:dyDescent="0.2">
      <c r="A27" s="3">
        <v>26</v>
      </c>
      <c r="B27" s="33" t="s">
        <v>7</v>
      </c>
      <c r="C27" s="33" t="s">
        <v>102</v>
      </c>
      <c r="D27" s="35" t="s">
        <v>14</v>
      </c>
      <c r="E27" s="10">
        <v>15</v>
      </c>
      <c r="F27" s="42">
        <v>19750</v>
      </c>
      <c r="G27" s="14">
        <f t="shared" si="0"/>
        <v>296250</v>
      </c>
    </row>
    <row r="28" spans="1:7" x14ac:dyDescent="0.2">
      <c r="A28" s="3">
        <v>27</v>
      </c>
      <c r="B28" s="33" t="s">
        <v>7</v>
      </c>
      <c r="C28" s="33" t="s">
        <v>106</v>
      </c>
      <c r="D28" s="35" t="s">
        <v>14</v>
      </c>
      <c r="E28" s="10">
        <v>15</v>
      </c>
      <c r="F28" s="42">
        <v>19900</v>
      </c>
      <c r="G28" s="14">
        <f t="shared" si="0"/>
        <v>298500</v>
      </c>
    </row>
    <row r="29" spans="1:7" x14ac:dyDescent="0.2">
      <c r="A29" s="3">
        <v>28</v>
      </c>
      <c r="B29" s="33" t="s">
        <v>7</v>
      </c>
      <c r="C29" s="33" t="s">
        <v>110</v>
      </c>
      <c r="D29" s="35" t="s">
        <v>14</v>
      </c>
      <c r="E29" s="10">
        <v>15</v>
      </c>
      <c r="F29" s="42">
        <v>9095</v>
      </c>
      <c r="G29" s="14">
        <f t="shared" si="0"/>
        <v>136425</v>
      </c>
    </row>
    <row r="30" spans="1:7" x14ac:dyDescent="0.2">
      <c r="A30" s="3">
        <v>29</v>
      </c>
      <c r="B30" s="33" t="s">
        <v>7</v>
      </c>
      <c r="C30" s="33" t="s">
        <v>112</v>
      </c>
      <c r="D30" s="35" t="s">
        <v>14</v>
      </c>
      <c r="E30" s="10">
        <v>15</v>
      </c>
      <c r="F30" s="42">
        <v>21900</v>
      </c>
      <c r="G30" s="14">
        <f t="shared" si="0"/>
        <v>328500</v>
      </c>
    </row>
    <row r="31" spans="1:7" x14ac:dyDescent="0.2">
      <c r="A31" s="3">
        <v>30</v>
      </c>
      <c r="B31" s="33" t="s">
        <v>7</v>
      </c>
      <c r="C31" s="33" t="s">
        <v>114</v>
      </c>
      <c r="D31" s="35" t="s">
        <v>14</v>
      </c>
      <c r="E31" s="10">
        <v>3</v>
      </c>
      <c r="F31" s="42">
        <v>16950</v>
      </c>
      <c r="G31" s="14">
        <f t="shared" si="0"/>
        <v>50850</v>
      </c>
    </row>
    <row r="32" spans="1:7" x14ac:dyDescent="0.2">
      <c r="A32" s="3">
        <v>31</v>
      </c>
      <c r="B32" s="33" t="s">
        <v>7</v>
      </c>
      <c r="C32" s="33" t="s">
        <v>116</v>
      </c>
      <c r="D32" s="35" t="s">
        <v>14</v>
      </c>
      <c r="E32" s="10">
        <v>3</v>
      </c>
      <c r="F32" s="42">
        <v>6700</v>
      </c>
      <c r="G32" s="14">
        <f t="shared" si="0"/>
        <v>20100</v>
      </c>
    </row>
    <row r="33" spans="1:7" x14ac:dyDescent="0.2">
      <c r="A33" s="3">
        <v>32</v>
      </c>
      <c r="B33" s="33" t="s">
        <v>7</v>
      </c>
      <c r="C33" s="33" t="s">
        <v>120</v>
      </c>
      <c r="D33" s="35" t="s">
        <v>14</v>
      </c>
      <c r="E33" s="10">
        <v>30</v>
      </c>
      <c r="F33" s="42">
        <v>10935</v>
      </c>
      <c r="G33" s="14">
        <f t="shared" si="0"/>
        <v>328050</v>
      </c>
    </row>
    <row r="34" spans="1:7" ht="26" x14ac:dyDescent="0.2">
      <c r="A34" s="3">
        <v>33</v>
      </c>
      <c r="B34" s="33" t="s">
        <v>7</v>
      </c>
      <c r="C34" s="33" t="s">
        <v>122</v>
      </c>
      <c r="D34" s="35" t="s">
        <v>14</v>
      </c>
      <c r="E34" s="10">
        <v>75</v>
      </c>
      <c r="F34" s="42">
        <v>2675</v>
      </c>
      <c r="G34" s="14">
        <f t="shared" si="0"/>
        <v>200625</v>
      </c>
    </row>
    <row r="35" spans="1:7" ht="26" x14ac:dyDescent="0.2">
      <c r="A35" s="3">
        <v>34</v>
      </c>
      <c r="B35" s="33" t="s">
        <v>7</v>
      </c>
      <c r="C35" s="33" t="s">
        <v>126</v>
      </c>
      <c r="D35" s="35" t="s">
        <v>14</v>
      </c>
      <c r="E35" s="10">
        <v>5</v>
      </c>
      <c r="F35" s="42">
        <v>113815</v>
      </c>
      <c r="G35" s="14">
        <f t="shared" si="0"/>
        <v>569075</v>
      </c>
    </row>
    <row r="36" spans="1:7" ht="52" x14ac:dyDescent="0.2">
      <c r="A36" s="3">
        <v>35</v>
      </c>
      <c r="B36" s="33" t="s">
        <v>7</v>
      </c>
      <c r="C36" s="33" t="s">
        <v>129</v>
      </c>
      <c r="D36" s="35" t="s">
        <v>14</v>
      </c>
      <c r="E36" s="10">
        <v>50</v>
      </c>
      <c r="F36" s="42">
        <v>4150</v>
      </c>
      <c r="G36" s="14">
        <f t="shared" si="0"/>
        <v>207500</v>
      </c>
    </row>
    <row r="37" spans="1:7" ht="65" x14ac:dyDescent="0.2">
      <c r="A37" s="3">
        <v>36</v>
      </c>
      <c r="B37" s="33" t="s">
        <v>6</v>
      </c>
      <c r="C37" s="33" t="s">
        <v>133</v>
      </c>
      <c r="D37" s="35" t="s">
        <v>14</v>
      </c>
      <c r="E37" s="10">
        <v>37</v>
      </c>
      <c r="F37" s="42">
        <v>31500</v>
      </c>
      <c r="G37" s="14">
        <f t="shared" si="0"/>
        <v>1165500</v>
      </c>
    </row>
    <row r="38" spans="1:7" ht="65" x14ac:dyDescent="0.2">
      <c r="A38" s="3">
        <v>37</v>
      </c>
      <c r="B38" s="33" t="s">
        <v>5</v>
      </c>
      <c r="C38" s="33" t="s">
        <v>137</v>
      </c>
      <c r="D38" s="35" t="s">
        <v>76</v>
      </c>
      <c r="E38" s="10">
        <v>14</v>
      </c>
      <c r="F38" s="42">
        <v>375000</v>
      </c>
      <c r="G38" s="14">
        <f t="shared" si="0"/>
        <v>5250000</v>
      </c>
    </row>
    <row r="39" spans="1:7" ht="91" x14ac:dyDescent="0.2">
      <c r="A39" s="3">
        <v>38</v>
      </c>
      <c r="B39" s="33" t="s">
        <v>7</v>
      </c>
      <c r="C39" s="33" t="s">
        <v>141</v>
      </c>
      <c r="D39" s="35" t="s">
        <v>14</v>
      </c>
      <c r="E39" s="10">
        <v>80</v>
      </c>
      <c r="F39" s="42">
        <v>44970</v>
      </c>
      <c r="G39" s="14">
        <f t="shared" si="0"/>
        <v>3597600</v>
      </c>
    </row>
    <row r="40" spans="1:7" ht="52" x14ac:dyDescent="0.2">
      <c r="A40" s="3">
        <v>39</v>
      </c>
      <c r="B40" s="33" t="s">
        <v>7</v>
      </c>
      <c r="C40" s="33" t="s">
        <v>143</v>
      </c>
      <c r="D40" s="35" t="s">
        <v>14</v>
      </c>
      <c r="E40" s="10">
        <v>15</v>
      </c>
      <c r="F40" s="42">
        <v>29000</v>
      </c>
      <c r="G40" s="14">
        <f t="shared" si="0"/>
        <v>435000</v>
      </c>
    </row>
    <row r="41" spans="1:7" x14ac:dyDescent="0.2">
      <c r="A41" s="3">
        <v>40</v>
      </c>
      <c r="B41" s="33" t="s">
        <v>5</v>
      </c>
      <c r="C41" s="33" t="s">
        <v>147</v>
      </c>
      <c r="D41" s="35" t="s">
        <v>14</v>
      </c>
      <c r="E41" s="10">
        <v>60</v>
      </c>
      <c r="F41" s="42">
        <v>282532</v>
      </c>
      <c r="G41" s="14">
        <f t="shared" si="0"/>
        <v>16951920</v>
      </c>
    </row>
    <row r="42" spans="1:7" x14ac:dyDescent="0.2">
      <c r="A42" s="3">
        <v>41</v>
      </c>
      <c r="B42" s="33" t="s">
        <v>5</v>
      </c>
      <c r="C42" s="33" t="s">
        <v>148</v>
      </c>
      <c r="D42" s="35" t="s">
        <v>14</v>
      </c>
      <c r="E42" s="10">
        <v>240</v>
      </c>
      <c r="F42" s="42">
        <v>2966</v>
      </c>
      <c r="G42" s="14">
        <f t="shared" si="0"/>
        <v>711840</v>
      </c>
    </row>
    <row r="43" spans="1:7" ht="91.5" customHeight="1" x14ac:dyDescent="0.2">
      <c r="A43" s="3">
        <v>42</v>
      </c>
      <c r="B43" s="33" t="s">
        <v>5</v>
      </c>
      <c r="C43" s="33" t="s">
        <v>149</v>
      </c>
      <c r="D43" s="35" t="s">
        <v>14</v>
      </c>
      <c r="E43" s="10">
        <v>40</v>
      </c>
      <c r="F43" s="42">
        <v>9308</v>
      </c>
      <c r="G43" s="14">
        <f t="shared" si="0"/>
        <v>372320</v>
      </c>
    </row>
    <row r="44" spans="1:7" ht="39" x14ac:dyDescent="0.2">
      <c r="A44" s="3">
        <v>43</v>
      </c>
      <c r="B44" s="33" t="s">
        <v>5</v>
      </c>
      <c r="C44" s="33" t="s">
        <v>153</v>
      </c>
      <c r="D44" s="35" t="s">
        <v>14</v>
      </c>
      <c r="E44" s="10">
        <v>2</v>
      </c>
      <c r="F44" s="42">
        <v>693200</v>
      </c>
      <c r="G44" s="14">
        <f t="shared" si="0"/>
        <v>1386400</v>
      </c>
    </row>
    <row r="45" spans="1:7" ht="52" x14ac:dyDescent="0.2">
      <c r="A45" s="3">
        <v>44</v>
      </c>
      <c r="B45" s="33" t="s">
        <v>5</v>
      </c>
      <c r="C45" s="33" t="s">
        <v>154</v>
      </c>
      <c r="D45" s="35" t="s">
        <v>14</v>
      </c>
      <c r="E45" s="10">
        <v>2</v>
      </c>
      <c r="F45" s="42">
        <v>848510</v>
      </c>
      <c r="G45" s="14">
        <f t="shared" si="0"/>
        <v>1697020</v>
      </c>
    </row>
    <row r="46" spans="1:7" ht="104" x14ac:dyDescent="0.2">
      <c r="A46" s="3">
        <v>45</v>
      </c>
      <c r="B46" s="33" t="s">
        <v>7</v>
      </c>
      <c r="C46" s="33" t="s">
        <v>155</v>
      </c>
      <c r="D46" s="35" t="s">
        <v>14</v>
      </c>
      <c r="E46" s="10">
        <v>500</v>
      </c>
      <c r="F46" s="42">
        <v>29500</v>
      </c>
      <c r="G46" s="14">
        <f t="shared" si="0"/>
        <v>14750000</v>
      </c>
    </row>
    <row r="47" spans="1:7" ht="52" x14ac:dyDescent="0.2">
      <c r="A47" s="3">
        <v>46</v>
      </c>
      <c r="B47" s="33" t="s">
        <v>6</v>
      </c>
      <c r="C47" s="35" t="s">
        <v>160</v>
      </c>
      <c r="D47" s="35" t="s">
        <v>79</v>
      </c>
      <c r="E47" s="10">
        <v>1</v>
      </c>
      <c r="F47" s="42">
        <v>8494254</v>
      </c>
      <c r="G47" s="14">
        <f t="shared" si="0"/>
        <v>8494254</v>
      </c>
    </row>
    <row r="48" spans="1:7" ht="39" x14ac:dyDescent="0.2">
      <c r="A48" s="3">
        <v>47</v>
      </c>
      <c r="B48" s="33" t="s">
        <v>5</v>
      </c>
      <c r="C48" s="33" t="s">
        <v>161</v>
      </c>
      <c r="D48" s="35" t="s">
        <v>79</v>
      </c>
      <c r="E48" s="10">
        <v>1</v>
      </c>
      <c r="F48" s="42">
        <v>2000000</v>
      </c>
      <c r="G48" s="14">
        <f t="shared" si="0"/>
        <v>2000000</v>
      </c>
    </row>
    <row r="49" spans="1:7" x14ac:dyDescent="0.2">
      <c r="A49" s="49"/>
      <c r="G49" s="84">
        <f>SUM(G2:G48)</f>
        <v>467000000</v>
      </c>
    </row>
    <row r="50" spans="1:7" x14ac:dyDescent="0.2">
      <c r="A50" s="49"/>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53A7DF-879B-41E8-89B4-15565E75BEC4}">
  <dimension ref="A1:B59"/>
  <sheetViews>
    <sheetView workbookViewId="0">
      <selection activeCell="A67" sqref="A67"/>
    </sheetView>
  </sheetViews>
  <sheetFormatPr baseColWidth="10" defaultColWidth="9.1640625" defaultRowHeight="15" x14ac:dyDescent="0.2"/>
  <cols>
    <col min="1" max="1" width="103.5" bestFit="1" customWidth="1"/>
    <col min="2" max="2" width="23.5" bestFit="1" customWidth="1"/>
  </cols>
  <sheetData>
    <row r="1" spans="1:2" ht="18" x14ac:dyDescent="0.2">
      <c r="A1" s="86" t="s">
        <v>165</v>
      </c>
      <c r="B1" s="87"/>
    </row>
    <row r="2" spans="1:2" ht="16" x14ac:dyDescent="0.2">
      <c r="A2" s="88" t="s">
        <v>166</v>
      </c>
      <c r="B2" s="89"/>
    </row>
    <row r="3" spans="1:2" ht="16" x14ac:dyDescent="0.2">
      <c r="A3" s="51" t="s">
        <v>167</v>
      </c>
      <c r="B3" s="52" t="s">
        <v>168</v>
      </c>
    </row>
    <row r="4" spans="1:2" x14ac:dyDescent="0.2">
      <c r="A4" s="53" t="s">
        <v>169</v>
      </c>
      <c r="B4" s="54" t="s">
        <v>170</v>
      </c>
    </row>
    <row r="5" spans="1:2" x14ac:dyDescent="0.2">
      <c r="A5" s="55" t="s">
        <v>171</v>
      </c>
      <c r="B5" s="56" t="s">
        <v>172</v>
      </c>
    </row>
    <row r="6" spans="1:2" x14ac:dyDescent="0.2">
      <c r="A6" s="55" t="s">
        <v>173</v>
      </c>
      <c r="B6" s="57" t="s">
        <v>174</v>
      </c>
    </row>
    <row r="7" spans="1:2" x14ac:dyDescent="0.2">
      <c r="A7" s="55" t="s">
        <v>175</v>
      </c>
      <c r="B7" s="57" t="s">
        <v>176</v>
      </c>
    </row>
    <row r="8" spans="1:2" x14ac:dyDescent="0.2">
      <c r="A8" s="55" t="s">
        <v>177</v>
      </c>
      <c r="B8" s="57" t="s">
        <v>178</v>
      </c>
    </row>
    <row r="9" spans="1:2" x14ac:dyDescent="0.2">
      <c r="A9" s="58" t="s">
        <v>179</v>
      </c>
      <c r="B9" s="59" t="s">
        <v>170</v>
      </c>
    </row>
    <row r="10" spans="1:2" x14ac:dyDescent="0.2">
      <c r="A10" s="60" t="s">
        <v>180</v>
      </c>
      <c r="B10" s="59" t="s">
        <v>181</v>
      </c>
    </row>
    <row r="11" spans="1:2" x14ac:dyDescent="0.2">
      <c r="A11" s="60" t="s">
        <v>182</v>
      </c>
      <c r="B11" s="59" t="s">
        <v>183</v>
      </c>
    </row>
    <row r="12" spans="1:2" x14ac:dyDescent="0.2">
      <c r="A12" s="60" t="s">
        <v>184</v>
      </c>
      <c r="B12" s="59" t="s">
        <v>185</v>
      </c>
    </row>
    <row r="13" spans="1:2" x14ac:dyDescent="0.2">
      <c r="A13" s="60" t="s">
        <v>186</v>
      </c>
      <c r="B13" s="59" t="s">
        <v>187</v>
      </c>
    </row>
    <row r="14" spans="1:2" x14ac:dyDescent="0.2">
      <c r="A14" s="61" t="s">
        <v>188</v>
      </c>
      <c r="B14" s="62" t="s">
        <v>170</v>
      </c>
    </row>
    <row r="15" spans="1:2" x14ac:dyDescent="0.2">
      <c r="A15" s="61" t="s">
        <v>189</v>
      </c>
      <c r="B15" s="62" t="s">
        <v>190</v>
      </c>
    </row>
    <row r="16" spans="1:2" x14ac:dyDescent="0.2">
      <c r="A16" s="63" t="s">
        <v>191</v>
      </c>
      <c r="B16" s="62" t="s">
        <v>192</v>
      </c>
    </row>
    <row r="17" spans="1:2" x14ac:dyDescent="0.2">
      <c r="A17" s="63" t="s">
        <v>193</v>
      </c>
      <c r="B17" s="62" t="s">
        <v>194</v>
      </c>
    </row>
    <row r="18" spans="1:2" x14ac:dyDescent="0.2">
      <c r="A18" s="63" t="s">
        <v>195</v>
      </c>
      <c r="B18" s="62" t="s">
        <v>196</v>
      </c>
    </row>
    <row r="19" spans="1:2" x14ac:dyDescent="0.2">
      <c r="A19" s="63" t="s">
        <v>197</v>
      </c>
      <c r="B19" s="62" t="s">
        <v>198</v>
      </c>
    </row>
    <row r="20" spans="1:2" x14ac:dyDescent="0.2">
      <c r="A20" s="63" t="s">
        <v>199</v>
      </c>
      <c r="B20" s="62" t="s">
        <v>200</v>
      </c>
    </row>
    <row r="21" spans="1:2" x14ac:dyDescent="0.2">
      <c r="A21" s="63" t="s">
        <v>201</v>
      </c>
      <c r="B21" s="62" t="s">
        <v>202</v>
      </c>
    </row>
    <row r="22" spans="1:2" x14ac:dyDescent="0.2">
      <c r="A22" s="63" t="s">
        <v>203</v>
      </c>
      <c r="B22" s="62" t="s">
        <v>204</v>
      </c>
    </row>
    <row r="23" spans="1:2" x14ac:dyDescent="0.2">
      <c r="A23" s="63" t="s">
        <v>205</v>
      </c>
      <c r="B23" s="62" t="s">
        <v>206</v>
      </c>
    </row>
    <row r="24" spans="1:2" x14ac:dyDescent="0.2">
      <c r="A24" s="63" t="s">
        <v>207</v>
      </c>
      <c r="B24" s="62" t="s">
        <v>208</v>
      </c>
    </row>
    <row r="25" spans="1:2" x14ac:dyDescent="0.2">
      <c r="A25" s="64" t="s">
        <v>209</v>
      </c>
      <c r="B25" s="57" t="s">
        <v>170</v>
      </c>
    </row>
    <row r="26" spans="1:2" x14ac:dyDescent="0.2">
      <c r="A26" s="55" t="s">
        <v>210</v>
      </c>
      <c r="B26" s="57" t="s">
        <v>170</v>
      </c>
    </row>
    <row r="27" spans="1:2" x14ac:dyDescent="0.2">
      <c r="A27" s="55" t="s">
        <v>211</v>
      </c>
      <c r="B27" s="57" t="s">
        <v>204</v>
      </c>
    </row>
    <row r="28" spans="1:2" x14ac:dyDescent="0.2">
      <c r="A28" s="55" t="s">
        <v>212</v>
      </c>
      <c r="B28" s="57" t="s">
        <v>204</v>
      </c>
    </row>
    <row r="29" spans="1:2" x14ac:dyDescent="0.2">
      <c r="A29" s="55" t="s">
        <v>213</v>
      </c>
      <c r="B29" s="57" t="s">
        <v>214</v>
      </c>
    </row>
    <row r="30" spans="1:2" x14ac:dyDescent="0.2">
      <c r="A30" s="55" t="s">
        <v>215</v>
      </c>
      <c r="B30" s="57" t="s">
        <v>216</v>
      </c>
    </row>
    <row r="31" spans="1:2" x14ac:dyDescent="0.2">
      <c r="A31" s="55" t="s">
        <v>217</v>
      </c>
      <c r="B31" s="57" t="s">
        <v>218</v>
      </c>
    </row>
    <row r="32" spans="1:2" x14ac:dyDescent="0.2">
      <c r="A32" s="55" t="s">
        <v>219</v>
      </c>
      <c r="B32" s="57" t="s">
        <v>206</v>
      </c>
    </row>
    <row r="33" spans="1:2" x14ac:dyDescent="0.2">
      <c r="A33" s="55" t="s">
        <v>220</v>
      </c>
      <c r="B33" s="57" t="s">
        <v>221</v>
      </c>
    </row>
    <row r="34" spans="1:2" x14ac:dyDescent="0.2">
      <c r="A34" s="55" t="s">
        <v>222</v>
      </c>
      <c r="B34" s="57" t="s">
        <v>223</v>
      </c>
    </row>
    <row r="35" spans="1:2" x14ac:dyDescent="0.2">
      <c r="A35" s="55" t="s">
        <v>224</v>
      </c>
      <c r="B35" s="57" t="s">
        <v>225</v>
      </c>
    </row>
    <row r="36" spans="1:2" x14ac:dyDescent="0.2">
      <c r="A36" s="55" t="s">
        <v>226</v>
      </c>
      <c r="B36" s="57" t="s">
        <v>227</v>
      </c>
    </row>
    <row r="37" spans="1:2" x14ac:dyDescent="0.2">
      <c r="A37" s="55" t="s">
        <v>228</v>
      </c>
      <c r="B37" s="57" t="s">
        <v>208</v>
      </c>
    </row>
    <row r="38" spans="1:2" x14ac:dyDescent="0.2">
      <c r="A38" s="55" t="s">
        <v>229</v>
      </c>
      <c r="B38" s="57" t="s">
        <v>230</v>
      </c>
    </row>
    <row r="39" spans="1:2" x14ac:dyDescent="0.2">
      <c r="A39" s="55" t="s">
        <v>231</v>
      </c>
      <c r="B39" s="57" t="s">
        <v>232</v>
      </c>
    </row>
    <row r="40" spans="1:2" x14ac:dyDescent="0.2">
      <c r="A40" s="55" t="s">
        <v>233</v>
      </c>
      <c r="B40" s="57" t="s">
        <v>234</v>
      </c>
    </row>
    <row r="41" spans="1:2" x14ac:dyDescent="0.2">
      <c r="A41" s="55" t="s">
        <v>235</v>
      </c>
      <c r="B41" s="57" t="s">
        <v>236</v>
      </c>
    </row>
    <row r="42" spans="1:2" x14ac:dyDescent="0.2">
      <c r="A42" s="55" t="s">
        <v>237</v>
      </c>
      <c r="B42" s="57" t="s">
        <v>227</v>
      </c>
    </row>
    <row r="43" spans="1:2" x14ac:dyDescent="0.2">
      <c r="A43" s="55" t="s">
        <v>238</v>
      </c>
      <c r="B43" s="57" t="s">
        <v>239</v>
      </c>
    </row>
    <row r="44" spans="1:2" x14ac:dyDescent="0.2">
      <c r="A44" s="55" t="s">
        <v>240</v>
      </c>
      <c r="B44" s="57" t="s">
        <v>241</v>
      </c>
    </row>
    <row r="45" spans="1:2" x14ac:dyDescent="0.2">
      <c r="A45" s="55" t="s">
        <v>242</v>
      </c>
      <c r="B45" s="57" t="s">
        <v>243</v>
      </c>
    </row>
    <row r="46" spans="1:2" x14ac:dyDescent="0.2">
      <c r="A46" s="55" t="s">
        <v>244</v>
      </c>
      <c r="B46" s="57" t="s">
        <v>245</v>
      </c>
    </row>
    <row r="47" spans="1:2" x14ac:dyDescent="0.2">
      <c r="A47" s="55" t="s">
        <v>246</v>
      </c>
      <c r="B47" s="57" t="s">
        <v>170</v>
      </c>
    </row>
    <row r="48" spans="1:2" x14ac:dyDescent="0.2">
      <c r="A48" s="55" t="s">
        <v>247</v>
      </c>
      <c r="B48" s="57" t="s">
        <v>248</v>
      </c>
    </row>
    <row r="49" spans="1:2" x14ac:dyDescent="0.2">
      <c r="A49" s="55" t="s">
        <v>249</v>
      </c>
      <c r="B49" s="57" t="s">
        <v>200</v>
      </c>
    </row>
    <row r="50" spans="1:2" x14ac:dyDescent="0.2">
      <c r="A50" s="55" t="s">
        <v>250</v>
      </c>
      <c r="B50" s="57" t="s">
        <v>251</v>
      </c>
    </row>
    <row r="51" spans="1:2" x14ac:dyDescent="0.2">
      <c r="A51" s="55" t="s">
        <v>252</v>
      </c>
      <c r="B51" s="57" t="s">
        <v>253</v>
      </c>
    </row>
    <row r="52" spans="1:2" x14ac:dyDescent="0.2">
      <c r="A52" s="55" t="s">
        <v>254</v>
      </c>
      <c r="B52" s="57" t="s">
        <v>255</v>
      </c>
    </row>
    <row r="53" spans="1:2" x14ac:dyDescent="0.2">
      <c r="A53" s="55" t="s">
        <v>256</v>
      </c>
      <c r="B53" s="57" t="s">
        <v>227</v>
      </c>
    </row>
    <row r="54" spans="1:2" x14ac:dyDescent="0.2">
      <c r="A54" s="65" t="s">
        <v>257</v>
      </c>
      <c r="B54" s="66" t="s">
        <v>258</v>
      </c>
    </row>
    <row r="56" spans="1:2" ht="51" x14ac:dyDescent="0.2">
      <c r="A56" s="69" t="s">
        <v>259</v>
      </c>
    </row>
    <row r="57" spans="1:2" ht="16" x14ac:dyDescent="0.2">
      <c r="A57" s="67" t="s">
        <v>260</v>
      </c>
    </row>
    <row r="58" spans="1:2" ht="16" x14ac:dyDescent="0.2">
      <c r="A58" s="68" t="s">
        <v>261</v>
      </c>
    </row>
    <row r="59" spans="1:2" ht="16" x14ac:dyDescent="0.2">
      <c r="A59" s="67" t="s">
        <v>262</v>
      </c>
    </row>
  </sheetData>
  <mergeCells count="2">
    <mergeCell ref="A1:B1"/>
    <mergeCell ref="A2:B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0cab8ad-e47a-434b-af5e-0db8d9a5de1d">
      <UserInfo>
        <DisplayName>Jennyfer Paola Galvis Torres</DisplayName>
        <AccountId>311</AccountId>
        <AccountType/>
      </UserInfo>
    </SharedWithUsers>
    <lcf76f155ced4ddcb4097134ff3c332f xmlns="99d7d202-9883-4f15-a647-ced7ad76d18f">
      <Terms xmlns="http://schemas.microsoft.com/office/infopath/2007/PartnerControls"/>
    </lcf76f155ced4ddcb4097134ff3c332f>
    <TaxCatchAll xmlns="a0cab8ad-e47a-434b-af5e-0db8d9a5de1d" xsi:nil="true"/>
    <_Flow_SignoffStatus xmlns="99d7d202-9883-4f15-a647-ced7ad76d18f"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6547347618D3874BB731DAF6BD34D43F" ma:contentTypeVersion="18" ma:contentTypeDescription="Crear nuevo documento." ma:contentTypeScope="" ma:versionID="22a784dce3241404976b2d1857335a24">
  <xsd:schema xmlns:xsd="http://www.w3.org/2001/XMLSchema" xmlns:xs="http://www.w3.org/2001/XMLSchema" xmlns:p="http://schemas.microsoft.com/office/2006/metadata/properties" xmlns:ns2="99d7d202-9883-4f15-a647-ced7ad76d18f" xmlns:ns3="a0cab8ad-e47a-434b-af5e-0db8d9a5de1d" targetNamespace="http://schemas.microsoft.com/office/2006/metadata/properties" ma:root="true" ma:fieldsID="46845d194e7575669cf6b0e69ebc36c9" ns2:_="" ns3:_="">
    <xsd:import namespace="99d7d202-9883-4f15-a647-ced7ad76d18f"/>
    <xsd:import namespace="a0cab8ad-e47a-434b-af5e-0db8d9a5de1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DateTaken" minOccurs="0"/>
                <xsd:element ref="ns2:MediaServiceLocation" minOccurs="0"/>
                <xsd:element ref="ns2:MediaServiceGenerationTime" minOccurs="0"/>
                <xsd:element ref="ns2:MediaServiceEventHashCode" minOccurs="0"/>
                <xsd:element ref="ns2:MediaServiceAutoTags" minOccurs="0"/>
                <xsd:element ref="ns2:MediaServiceOCR" minOccurs="0"/>
                <xsd:element ref="ns2:_Flow_SignoffStatus" minOccurs="0"/>
                <xsd:element ref="ns2:MediaLengthInSeconds"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9d7d202-9883-4f15-a647-ced7ad76d18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Estado de aprobación" ma:internalName="Estado_x0020_de_x0020_aprobaci_x00f3_n">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0cab8ad-e47a-434b-af5e-0db8d9a5de1d"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6d7e10eb-0f11-4d1d-851e-b7d2dbd8bc49}" ma:internalName="TaxCatchAll" ma:showField="CatchAllData" ma:web="a0cab8ad-e47a-434b-af5e-0db8d9a5de1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3906C29-0AC7-4E15-9955-4A6C80C8291B}">
  <ds:schemaRefs>
    <ds:schemaRef ds:uri="http://schemas.microsoft.com/office/2006/metadata/properties"/>
    <ds:schemaRef ds:uri="http://schemas.microsoft.com/office/infopath/2007/PartnerControls"/>
    <ds:schemaRef ds:uri="a0cab8ad-e47a-434b-af5e-0db8d9a5de1d"/>
    <ds:schemaRef ds:uri="99d7d202-9883-4f15-a647-ced7ad76d18f"/>
  </ds:schemaRefs>
</ds:datastoreItem>
</file>

<file path=customXml/itemProps2.xml><?xml version="1.0" encoding="utf-8"?>
<ds:datastoreItem xmlns:ds="http://schemas.openxmlformats.org/officeDocument/2006/customXml" ds:itemID="{0B708C24-2125-45BA-A904-2F2531256E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9d7d202-9883-4f15-a647-ced7ad76d18f"/>
    <ds:schemaRef ds:uri="a0cab8ad-e47a-434b-af5e-0db8d9a5de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7DFAE9F-8748-4CD7-8A4E-45D3A3AB74E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4</vt:i4>
      </vt:variant>
    </vt:vector>
  </HeadingPairs>
  <TitlesOfParts>
    <vt:vector size="4" baseType="lpstr">
      <vt:lpstr>resumen</vt:lpstr>
      <vt:lpstr>Estudio de mercado</vt:lpstr>
      <vt:lpstr>Precios finales proceso</vt:lpstr>
      <vt:lpstr>Anexo Medios comunitarios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Raul Mesa Mesa</dc:creator>
  <cp:keywords/>
  <dc:description/>
  <cp:lastModifiedBy>Maria Paula Bravo Orozco</cp:lastModifiedBy>
  <cp:revision/>
  <dcterms:created xsi:type="dcterms:W3CDTF">2022-06-23T03:50:35Z</dcterms:created>
  <dcterms:modified xsi:type="dcterms:W3CDTF">2023-09-12T21:59:57Z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0x0101006547347618D3874BB731DAF6BD34D43F</vt:lpwstr>
  </property>
  <property fmtid="{D5CDD505-2E9C-101B-9397-08002B2CF9AE}" pid="3" name="MediaServiceImageTags">
    <vt:lpwstr/>
  </property>
</Properties>
</file>