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hector.barrera\Desktop\saica\MÍNIMA CUANTÍA\"/>
    </mc:Choice>
  </mc:AlternateContent>
  <xr:revisionPtr revIDLastSave="0" documentId="8_{90112793-0BD8-4D8E-BE4E-A9647C066E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udio Mercad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S5" i="1" s="1"/>
  <c r="R6" i="1"/>
  <c r="S6" i="1" s="1"/>
  <c r="R7" i="1"/>
  <c r="S7" i="1" s="1"/>
  <c r="R8" i="1"/>
  <c r="S8" i="1" s="1"/>
  <c r="O5" i="1"/>
  <c r="P5" i="1" s="1"/>
  <c r="O6" i="1"/>
  <c r="P6" i="1" s="1"/>
  <c r="O7" i="1"/>
  <c r="P7" i="1" s="1"/>
  <c r="O8" i="1"/>
  <c r="P8" i="1" s="1"/>
  <c r="O9" i="1"/>
  <c r="P9" i="1" s="1"/>
  <c r="T9" i="1" s="1"/>
  <c r="O10" i="1"/>
  <c r="P10" i="1" s="1"/>
  <c r="T10" i="1" s="1"/>
  <c r="L5" i="1"/>
  <c r="M5" i="1" s="1"/>
  <c r="L6" i="1"/>
  <c r="M6" i="1" s="1"/>
  <c r="L7" i="1"/>
  <c r="M7" i="1" s="1"/>
  <c r="L8" i="1"/>
  <c r="M8" i="1" s="1"/>
  <c r="L9" i="1"/>
  <c r="M9" i="1" s="1"/>
  <c r="L10" i="1"/>
  <c r="M10" i="1" s="1"/>
  <c r="V9" i="1" l="1"/>
  <c r="W9" i="1" s="1"/>
  <c r="X9" i="1" s="1"/>
  <c r="V10" i="1"/>
  <c r="W10" i="1" s="1"/>
  <c r="X10" i="1" s="1"/>
  <c r="T8" i="1"/>
  <c r="T7" i="1"/>
  <c r="T6" i="1"/>
  <c r="T5" i="1"/>
  <c r="T11" i="1" s="1"/>
</calcChain>
</file>

<file path=xl/sharedStrings.xml><?xml version="1.0" encoding="utf-8"?>
<sst xmlns="http://schemas.openxmlformats.org/spreadsheetml/2006/main" count="72" uniqueCount="52">
  <si>
    <t>NECESIDADES AIRES ACONDICIONADOS LABORATORIOS NACIONALES</t>
  </si>
  <si>
    <t xml:space="preserve">ITEM </t>
  </si>
  <si>
    <t xml:space="preserve">LABORATORIO </t>
  </si>
  <si>
    <t xml:space="preserve">AREA </t>
  </si>
  <si>
    <t xml:space="preserve">EQUIPO A COMPRAR </t>
  </si>
  <si>
    <t xml:space="preserve">CAPACIDAD </t>
  </si>
  <si>
    <t xml:space="preserve">INSTALACION DE TUBERIA DE COBRE </t>
  </si>
  <si>
    <t xml:space="preserve">REQUERIMIENTO ELECTRICO </t>
  </si>
  <si>
    <t xml:space="preserve">SISTEMA DE PROTECCION </t>
  </si>
  <si>
    <t>LANIP</t>
  </si>
  <si>
    <t>AFTOSA</t>
  </si>
  <si>
    <t xml:space="preserve">Aire acondicionado </t>
  </si>
  <si>
    <t>18.000 BTU</t>
  </si>
  <si>
    <t xml:space="preserve">Tubería para 10 m de distancia del mini Split a la condensadora con sus respectivos accesorios, EMPOTRADA EN LA PARED CON TERMINADOS </t>
  </si>
  <si>
    <t xml:space="preserve">Se requiere adecuación eléctrica con cable No 10 de 15 metros bifásica a 220 V Ac requiere toma de la configuracion del aire y breaker bifásico de 20 Amp. Cableado EMPOTRADO por techo o pared como se facilite la instalacion. </t>
  </si>
  <si>
    <t>Breakermatic 220 Vac  de la configuracion del equipo</t>
  </si>
  <si>
    <t xml:space="preserve">CELULAS </t>
  </si>
  <si>
    <t xml:space="preserve">Se requiere adecuación eléctrica con cable No 10 de 10 metros bifásica a 220 V Ac requiere toma de la configuracion del aire y breaker bifásico de 20 Amp. Cableado EMPOTRADO por techo o pared como se facilite la instalacion. </t>
  </si>
  <si>
    <t xml:space="preserve">LNDF </t>
  </si>
  <si>
    <t xml:space="preserve">AREA DE NEVERAS </t>
  </si>
  <si>
    <t xml:space="preserve">24000 BTU </t>
  </si>
  <si>
    <t xml:space="preserve">Tubería para 4 m de distancia del mini Split a la condensadora con sus respectivos accesorios, EMPOTRADA EN LA PARED CON TERMINADOS </t>
  </si>
  <si>
    <t>BIFASICO 220 V Ac a 0 metros  (NO REQUIERE)</t>
  </si>
  <si>
    <t xml:space="preserve">LCV </t>
  </si>
  <si>
    <t>CONTENCION</t>
  </si>
  <si>
    <t>12.000 BTU</t>
  </si>
  <si>
    <t xml:space="preserve">Tubería para 6 m de distancia del mini Split a la condensadora con sus respectivos accesorios, EMPOTRADA EN LA PARED CON TERMINADOS </t>
  </si>
  <si>
    <t xml:space="preserve">Se requiere adecuación eléctrica con cable No 10 de 30 metros bifásica a 220 V Ac requiere toma de la configuracion del aire y breaker bifásico de 20 Amp. Cableado EMPOTRADO por techo o pared como se facilite la instalacion. </t>
  </si>
  <si>
    <t>OGM</t>
  </si>
  <si>
    <t>24.000 BTU</t>
  </si>
  <si>
    <t xml:space="preserve">OBSERVACION GENERAL </t>
  </si>
  <si>
    <t xml:space="preserve">90 W </t>
  </si>
  <si>
    <t xml:space="preserve">VALOR UNITARIO </t>
  </si>
  <si>
    <t xml:space="preserve">IVA </t>
  </si>
  <si>
    <t xml:space="preserve">VALOR TOTAL </t>
  </si>
  <si>
    <t>AUTOMEX</t>
  </si>
  <si>
    <t xml:space="preserve">ELECTRIAIRES </t>
  </si>
  <si>
    <t xml:space="preserve"> VALOR UNITARIO </t>
  </si>
  <si>
    <t xml:space="preserve">TEMPING </t>
  </si>
  <si>
    <t xml:space="preserve"> IVA </t>
  </si>
  <si>
    <t xml:space="preserve">IVA    </t>
  </si>
  <si>
    <t xml:space="preserve"> VALOR TOTAL </t>
  </si>
  <si>
    <t>Deshumidificador compacto</t>
  </si>
  <si>
    <t xml:space="preserve">PROMEDIO </t>
  </si>
  <si>
    <t xml:space="preserve">N.A </t>
  </si>
  <si>
    <t>Breakermatic 110 Vac  de la configuracion del equipo</t>
  </si>
  <si>
    <t>CANTIDAD</t>
  </si>
  <si>
    <t xml:space="preserve">SOPORTE </t>
  </si>
  <si>
    <t>N.A</t>
  </si>
  <si>
    <t xml:space="preserve">Desmonte de aire existente </t>
  </si>
  <si>
    <t xml:space="preserve">VALOR TOTAL      </t>
  </si>
  <si>
    <t xml:space="preserve">VALOR UNITARIO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</si>
</sst>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8" fillId="6" borderId="1" xfId="0" applyNumberFormat="1" applyFont="1" applyFill="1" applyBorder="1"/>
    <xf numFmtId="43" fontId="0" fillId="0" borderId="0" xfId="3" applyFont="1" applyAlignment="1">
      <alignment vertical="center"/>
    </xf>
    <xf numFmtId="9" fontId="0" fillId="0" borderId="0" xfId="2" applyFont="1" applyAlignment="1">
      <alignment vertic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&quot;$&quot;\ * #,##0_-;\-&quot;$&quot;\ * #,##0_-;_-&quot;$&quot;\ * &quot;-&quot;??_-;_-@_-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&quot;$&quot;\ * #,##0_-;\-&quot;$&quot;\ * #,##0_-;_-&quot;$&quot;\ 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4:T11" totalsRowCount="1" headerRowDxfId="43" dataDxfId="42" totalsRowDxfId="40" tableBorderDxfId="41">
  <autoFilter ref="A4:T10" xr:uid="{00000000-0009-0000-0100-000001000000}"/>
  <tableColumns count="20">
    <tableColumn id="1" xr3:uid="{00000000-0010-0000-0000-000001000000}" name="ITEM " dataDxfId="39" totalsRowDxfId="38"/>
    <tableColumn id="2" xr3:uid="{00000000-0010-0000-0000-000002000000}" name="LABORATORIO " dataDxfId="37" totalsRowDxfId="36"/>
    <tableColumn id="3" xr3:uid="{00000000-0010-0000-0000-000003000000}" name="AREA " dataDxfId="35" totalsRowDxfId="34"/>
    <tableColumn id="4" xr3:uid="{00000000-0010-0000-0000-000004000000}" name="EQUIPO A COMPRAR " dataDxfId="33" totalsRowDxfId="32"/>
    <tableColumn id="5" xr3:uid="{00000000-0010-0000-0000-000005000000}" name="CAPACIDAD " dataDxfId="31" totalsRowDxfId="30"/>
    <tableColumn id="6" xr3:uid="{00000000-0010-0000-0000-000006000000}" name="INSTALACION DE TUBERIA DE COBRE " dataDxfId="29" totalsRowDxfId="28"/>
    <tableColumn id="7" xr3:uid="{00000000-0010-0000-0000-000007000000}" name="REQUERIMIENTO ELECTRICO " dataDxfId="27" totalsRowDxfId="26"/>
    <tableColumn id="8" xr3:uid="{00000000-0010-0000-0000-000008000000}" name="SISTEMA DE PROTECCION " dataDxfId="25" totalsRowDxfId="24"/>
    <tableColumn id="9" xr3:uid="{00000000-0010-0000-0000-000009000000}" name="OBSERVACION GENERAL " dataDxfId="23" totalsRowDxfId="22"/>
    <tableColumn id="23" xr3:uid="{00000000-0010-0000-0000-000017000000}" name="CANTIDAD" dataDxfId="21" totalsRowDxfId="20"/>
    <tableColumn id="10" xr3:uid="{00000000-0010-0000-0000-00000A000000}" name="VALOR UNITARIO " dataDxfId="19" totalsRowDxfId="18"/>
    <tableColumn id="11" xr3:uid="{00000000-0010-0000-0000-00000B000000}" name="IVA " dataDxfId="17" totalsRowDxfId="16">
      <calculatedColumnFormula>Tabla1[[#This Row],[VALOR UNITARIO ]]*0.19</calculatedColumnFormula>
    </tableColumn>
    <tableColumn id="12" xr3:uid="{00000000-0010-0000-0000-00000C000000}" name="VALOR TOTAL " dataDxfId="15" totalsRowDxfId="14">
      <calculatedColumnFormula>(Tabla1[[#This Row],[VALOR UNITARIO ]]+Tabla1[[#This Row],[IVA ]])*Tabla1[[#This Row],[CANTIDAD]]</calculatedColumnFormula>
    </tableColumn>
    <tableColumn id="13" xr3:uid="{00000000-0010-0000-0000-00000D000000}" name="VALOR UNITARIO    " dataDxfId="13" totalsRowDxfId="12" dataCellStyle="Moneda"/>
    <tableColumn id="14" xr3:uid="{00000000-0010-0000-0000-00000E000000}" name="IVA    " dataDxfId="11" totalsRowDxfId="10" dataCellStyle="Moneda">
      <calculatedColumnFormula>Tabla1[[#This Row],[VALOR UNITARIO    ]]*0.19</calculatedColumnFormula>
    </tableColumn>
    <tableColumn id="15" xr3:uid="{00000000-0010-0000-0000-00000F000000}" name="VALOR TOTAL      " dataDxfId="9" totalsRowDxfId="8" dataCellStyle="Moneda">
      <calculatedColumnFormula>(Tabla1[[#This Row],[VALOR UNITARIO    ]]+Tabla1[[#This Row],[IVA    ]])*Tabla1[[#This Row],[CANTIDAD]]</calculatedColumnFormula>
    </tableColumn>
    <tableColumn id="16" xr3:uid="{00000000-0010-0000-0000-000010000000}" name=" VALOR UNITARIO " dataDxfId="7" totalsRowDxfId="6" dataCellStyle="Moneda"/>
    <tableColumn id="17" xr3:uid="{00000000-0010-0000-0000-000011000000}" name=" IVA " dataDxfId="5" totalsRowDxfId="4" dataCellStyle="Moneda">
      <calculatedColumnFormula>Tabla1[[#This Row],[ VALOR UNITARIO ]]*0.19</calculatedColumnFormula>
    </tableColumn>
    <tableColumn id="18" xr3:uid="{00000000-0010-0000-0000-000012000000}" name=" VALOR TOTAL " dataDxfId="3" totalsRowDxfId="2" dataCellStyle="Moneda">
      <calculatedColumnFormula>(Tabla1[[#This Row],[ VALOR UNITARIO ]]+Tabla1[[#This Row],[ IVA ]])*Tabla1[[#This Row],[CANTIDAD]]</calculatedColumnFormula>
    </tableColumn>
    <tableColumn id="22" xr3:uid="{00000000-0010-0000-0000-000016000000}" name="PROMEDIO " totalsRowFunction="sum" dataDxfId="1" totalsRowDxfId="0" dataCellStyle="Moneda">
      <calculatedColumnFormula>AVERAGE(Tabla1[[#This Row],[ VALOR TOTAL ]],Tabla1[[#This Row],[VALOR TOTAL      ]],Tabla1[[#This Row],[VALOR TOTAL 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11"/>
  <sheetViews>
    <sheetView tabSelected="1" zoomScale="85" zoomScaleNormal="85" workbookViewId="0">
      <selection activeCell="H10" sqref="H10"/>
    </sheetView>
  </sheetViews>
  <sheetFormatPr baseColWidth="10" defaultRowHeight="15" x14ac:dyDescent="0.25"/>
  <cols>
    <col min="1" max="1" width="7.28515625" customWidth="1"/>
    <col min="2" max="2" width="11.5703125" customWidth="1"/>
    <col min="3" max="3" width="13.5703125" customWidth="1"/>
    <col min="4" max="4" width="16.28515625" customWidth="1"/>
    <col min="5" max="5" width="12.5703125" customWidth="1"/>
    <col min="6" max="6" width="26.28515625" customWidth="1"/>
    <col min="7" max="7" width="28.28515625" customWidth="1"/>
    <col min="8" max="8" width="13.85546875" customWidth="1"/>
    <col min="9" max="9" width="12.85546875" customWidth="1"/>
    <col min="10" max="10" width="10.42578125" customWidth="1"/>
    <col min="11" max="11" width="11.85546875" customWidth="1"/>
    <col min="12" max="12" width="11.7109375" customWidth="1"/>
    <col min="13" max="13" width="13.140625" customWidth="1"/>
    <col min="14" max="14" width="12" customWidth="1"/>
    <col min="15" max="15" width="12.42578125" customWidth="1"/>
    <col min="16" max="17" width="12.5703125" customWidth="1"/>
    <col min="18" max="18" width="12" customWidth="1"/>
    <col min="19" max="19" width="13" customWidth="1"/>
    <col min="20" max="20" width="18.5703125" customWidth="1"/>
    <col min="22" max="23" width="13.140625" bestFit="1" customWidth="1"/>
  </cols>
  <sheetData>
    <row r="3" spans="1:24" x14ac:dyDescent="0.25">
      <c r="A3" s="17" t="s">
        <v>0</v>
      </c>
      <c r="B3" s="18"/>
      <c r="C3" s="18"/>
      <c r="D3" s="18"/>
      <c r="E3" s="18"/>
      <c r="F3" s="18"/>
      <c r="G3" s="18"/>
      <c r="H3" s="18"/>
      <c r="I3" s="18"/>
      <c r="J3" s="19"/>
      <c r="K3" s="14" t="s">
        <v>35</v>
      </c>
      <c r="L3" s="14"/>
      <c r="M3" s="14"/>
      <c r="N3" s="15" t="s">
        <v>36</v>
      </c>
      <c r="O3" s="15"/>
      <c r="P3" s="15"/>
      <c r="Q3" s="16" t="s">
        <v>38</v>
      </c>
      <c r="R3" s="16"/>
      <c r="S3" s="16"/>
      <c r="T3" s="2"/>
    </row>
    <row r="4" spans="1:24" ht="46.5" customHeight="1" x14ac:dyDescent="0.25">
      <c r="A4" s="3" t="s">
        <v>1</v>
      </c>
      <c r="B4" s="4" t="s">
        <v>2</v>
      </c>
      <c r="C4" s="3" t="s">
        <v>3</v>
      </c>
      <c r="D4" s="4" t="s">
        <v>4</v>
      </c>
      <c r="E4" s="3" t="s">
        <v>5</v>
      </c>
      <c r="F4" s="4" t="s">
        <v>6</v>
      </c>
      <c r="G4" s="4" t="s">
        <v>7</v>
      </c>
      <c r="H4" s="4" t="s">
        <v>8</v>
      </c>
      <c r="I4" s="5" t="s">
        <v>30</v>
      </c>
      <c r="J4" s="5" t="s">
        <v>46</v>
      </c>
      <c r="K4" s="4" t="s">
        <v>32</v>
      </c>
      <c r="L4" s="3" t="s">
        <v>33</v>
      </c>
      <c r="M4" s="4" t="s">
        <v>34</v>
      </c>
      <c r="N4" s="4" t="s">
        <v>51</v>
      </c>
      <c r="O4" s="3" t="s">
        <v>40</v>
      </c>
      <c r="P4" s="4" t="s">
        <v>50</v>
      </c>
      <c r="Q4" s="4" t="s">
        <v>37</v>
      </c>
      <c r="R4" s="3" t="s">
        <v>39</v>
      </c>
      <c r="S4" s="4" t="s">
        <v>41</v>
      </c>
      <c r="T4" s="3" t="s">
        <v>43</v>
      </c>
    </row>
    <row r="5" spans="1:24" ht="126.75" customHeight="1" x14ac:dyDescent="0.25">
      <c r="A5" s="3">
        <v>1</v>
      </c>
      <c r="B5" s="3" t="s">
        <v>9</v>
      </c>
      <c r="C5" s="3" t="s">
        <v>10</v>
      </c>
      <c r="D5" s="4" t="s">
        <v>11</v>
      </c>
      <c r="E5" s="3" t="s">
        <v>12</v>
      </c>
      <c r="F5" s="6" t="s">
        <v>13</v>
      </c>
      <c r="G5" s="6" t="s">
        <v>14</v>
      </c>
      <c r="H5" s="6" t="s">
        <v>15</v>
      </c>
      <c r="I5" s="6" t="s">
        <v>44</v>
      </c>
      <c r="J5" s="7">
        <v>1</v>
      </c>
      <c r="K5" s="8">
        <v>7797012</v>
      </c>
      <c r="L5" s="8">
        <f>Tabla1[[#This Row],[VALOR UNITARIO ]]*0.19</f>
        <v>1481432.28</v>
      </c>
      <c r="M5" s="8">
        <f>(Tabla1[[#This Row],[VALOR UNITARIO ]]+Tabla1[[#This Row],[IVA ]])*Tabla1[[#This Row],[CANTIDAD]]</f>
        <v>9278444.2799999993</v>
      </c>
      <c r="N5" s="8">
        <v>8180000</v>
      </c>
      <c r="O5" s="8">
        <f>Tabla1[[#This Row],[VALOR UNITARIO    ]]*0.19</f>
        <v>1554200</v>
      </c>
      <c r="P5" s="8">
        <f>(Tabla1[[#This Row],[VALOR UNITARIO    ]]+Tabla1[[#This Row],[IVA    ]])*Tabla1[[#This Row],[CANTIDAD]]</f>
        <v>9734200</v>
      </c>
      <c r="Q5" s="8">
        <v>6573220</v>
      </c>
      <c r="R5" s="8">
        <f>Tabla1[[#This Row],[ VALOR UNITARIO ]]*0.19</f>
        <v>1248911.8</v>
      </c>
      <c r="S5" s="8">
        <f>(Tabla1[[#This Row],[ VALOR UNITARIO ]]+Tabla1[[#This Row],[ IVA ]])*Tabla1[[#This Row],[CANTIDAD]]</f>
        <v>7822131.7999999998</v>
      </c>
      <c r="T5" s="8">
        <f>AVERAGE(Tabla1[[#This Row],[ VALOR TOTAL ]],Tabla1[[#This Row],[VALOR TOTAL      ]],Tabla1[[#This Row],[VALOR TOTAL ]])</f>
        <v>8944925.3599999994</v>
      </c>
    </row>
    <row r="6" spans="1:24" ht="137.25" customHeight="1" x14ac:dyDescent="0.25">
      <c r="A6" s="3">
        <v>2</v>
      </c>
      <c r="B6" s="3" t="s">
        <v>9</v>
      </c>
      <c r="C6" s="3" t="s">
        <v>16</v>
      </c>
      <c r="D6" s="4" t="s">
        <v>11</v>
      </c>
      <c r="E6" s="3" t="s">
        <v>12</v>
      </c>
      <c r="F6" s="6" t="s">
        <v>13</v>
      </c>
      <c r="G6" s="6" t="s">
        <v>17</v>
      </c>
      <c r="H6" s="6" t="s">
        <v>15</v>
      </c>
      <c r="I6" s="6" t="s">
        <v>44</v>
      </c>
      <c r="J6" s="7">
        <v>1</v>
      </c>
      <c r="K6" s="8">
        <v>7697012</v>
      </c>
      <c r="L6" s="8">
        <f>Tabla1[[#This Row],[VALOR UNITARIO ]]*0.19</f>
        <v>1462432.28</v>
      </c>
      <c r="M6" s="8">
        <f>(Tabla1[[#This Row],[VALOR UNITARIO ]]+Tabla1[[#This Row],[IVA ]])*Tabla1[[#This Row],[CANTIDAD]]</f>
        <v>9159444.2799999993</v>
      </c>
      <c r="N6" s="8">
        <v>8050000</v>
      </c>
      <c r="O6" s="8">
        <f>Tabla1[[#This Row],[VALOR UNITARIO    ]]*0.19</f>
        <v>1529500</v>
      </c>
      <c r="P6" s="8">
        <f>(Tabla1[[#This Row],[VALOR UNITARIO    ]]+Tabla1[[#This Row],[IVA    ]])*Tabla1[[#This Row],[CANTIDAD]]</f>
        <v>9579500</v>
      </c>
      <c r="Q6" s="8">
        <v>6473220</v>
      </c>
      <c r="R6" s="8">
        <f>Tabla1[[#This Row],[ VALOR UNITARIO ]]*0.19</f>
        <v>1229911.8</v>
      </c>
      <c r="S6" s="8">
        <f>(Tabla1[[#This Row],[ VALOR UNITARIO ]]+Tabla1[[#This Row],[ IVA ]])*Tabla1[[#This Row],[CANTIDAD]]</f>
        <v>7703131.7999999998</v>
      </c>
      <c r="T6" s="8">
        <f>AVERAGE(Tabla1[[#This Row],[ VALOR TOTAL ]],Tabla1[[#This Row],[VALOR TOTAL      ]],Tabla1[[#This Row],[VALOR TOTAL ]])</f>
        <v>8814025.3599999994</v>
      </c>
    </row>
    <row r="7" spans="1:24" ht="108.75" customHeight="1" x14ac:dyDescent="0.25">
      <c r="A7" s="3">
        <v>4</v>
      </c>
      <c r="B7" s="3" t="s">
        <v>18</v>
      </c>
      <c r="C7" s="4" t="s">
        <v>19</v>
      </c>
      <c r="D7" s="4" t="s">
        <v>11</v>
      </c>
      <c r="E7" s="9" t="s">
        <v>20</v>
      </c>
      <c r="F7" s="6" t="s">
        <v>21</v>
      </c>
      <c r="G7" s="6" t="s">
        <v>22</v>
      </c>
      <c r="H7" s="6" t="s">
        <v>15</v>
      </c>
      <c r="I7" s="1" t="s">
        <v>49</v>
      </c>
      <c r="J7" s="7">
        <v>1</v>
      </c>
      <c r="K7" s="8">
        <v>8686000</v>
      </c>
      <c r="L7" s="8">
        <f>Tabla1[[#This Row],[VALOR UNITARIO ]]*0.19</f>
        <v>1650340</v>
      </c>
      <c r="M7" s="8">
        <f>(Tabla1[[#This Row],[VALOR UNITARIO ]]+Tabla1[[#This Row],[IVA ]])*Tabla1[[#This Row],[CANTIDAD]]</f>
        <v>10336340</v>
      </c>
      <c r="N7" s="8">
        <v>7970000</v>
      </c>
      <c r="O7" s="8">
        <f>Tabla1[[#This Row],[VALOR UNITARIO    ]]*0.19</f>
        <v>1514300</v>
      </c>
      <c r="P7" s="8">
        <f>(Tabla1[[#This Row],[VALOR UNITARIO    ]]+Tabla1[[#This Row],[IVA    ]])*Tabla1[[#This Row],[CANTIDAD]]</f>
        <v>9484300</v>
      </c>
      <c r="Q7" s="8">
        <v>7462208</v>
      </c>
      <c r="R7" s="8">
        <f>Tabla1[[#This Row],[ VALOR UNITARIO ]]*0.19</f>
        <v>1417819.52</v>
      </c>
      <c r="S7" s="8">
        <f>(Tabla1[[#This Row],[ VALOR UNITARIO ]]+Tabla1[[#This Row],[ IVA ]])*Tabla1[[#This Row],[CANTIDAD]]</f>
        <v>8880027.5199999996</v>
      </c>
      <c r="T7" s="8">
        <f>AVERAGE(Tabla1[[#This Row],[ VALOR TOTAL ]],Tabla1[[#This Row],[VALOR TOTAL      ]],Tabla1[[#This Row],[VALOR TOTAL ]])</f>
        <v>9566889.1733333338</v>
      </c>
    </row>
    <row r="8" spans="1:24" ht="120.75" customHeight="1" x14ac:dyDescent="0.25">
      <c r="A8" s="3">
        <v>6</v>
      </c>
      <c r="B8" s="3" t="s">
        <v>23</v>
      </c>
      <c r="C8" s="4" t="s">
        <v>24</v>
      </c>
      <c r="D8" s="4" t="s">
        <v>11</v>
      </c>
      <c r="E8" s="3" t="s">
        <v>25</v>
      </c>
      <c r="F8" s="6" t="s">
        <v>26</v>
      </c>
      <c r="G8" s="6" t="s">
        <v>27</v>
      </c>
      <c r="H8" s="6" t="s">
        <v>15</v>
      </c>
      <c r="I8" s="6" t="s">
        <v>44</v>
      </c>
      <c r="J8" s="7">
        <v>1</v>
      </c>
      <c r="K8" s="8">
        <v>5936000</v>
      </c>
      <c r="L8" s="8">
        <f>Tabla1[[#This Row],[VALOR UNITARIO ]]*0.19</f>
        <v>1127840</v>
      </c>
      <c r="M8" s="8">
        <f>(Tabla1[[#This Row],[VALOR UNITARIO ]]+Tabla1[[#This Row],[IVA ]])*Tabla1[[#This Row],[CANTIDAD]]</f>
        <v>7063840</v>
      </c>
      <c r="N8" s="8">
        <v>6120000</v>
      </c>
      <c r="O8" s="8">
        <f>Tabla1[[#This Row],[VALOR UNITARIO    ]]*0.19</f>
        <v>1162800</v>
      </c>
      <c r="P8" s="8">
        <f>(Tabla1[[#This Row],[VALOR UNITARIO    ]]+Tabla1[[#This Row],[IVA    ]])*Tabla1[[#This Row],[CANTIDAD]]</f>
        <v>7282800</v>
      </c>
      <c r="Q8" s="8">
        <v>7409208</v>
      </c>
      <c r="R8" s="8">
        <f>Tabla1[[#This Row],[ VALOR UNITARIO ]]*0.19</f>
        <v>1407749.52</v>
      </c>
      <c r="S8" s="8">
        <f>(Tabla1[[#This Row],[ VALOR UNITARIO ]]+Tabla1[[#This Row],[ IVA ]])*Tabla1[[#This Row],[CANTIDAD]]</f>
        <v>8816957.5199999996</v>
      </c>
      <c r="T8" s="8">
        <f>AVERAGE(Tabla1[[#This Row],[ VALOR TOTAL ]],Tabla1[[#This Row],[VALOR TOTAL      ]],Tabla1[[#This Row],[VALOR TOTAL ]])</f>
        <v>7721199.1733333329</v>
      </c>
    </row>
    <row r="9" spans="1:24" ht="125.25" customHeight="1" x14ac:dyDescent="0.25">
      <c r="A9" s="3">
        <v>7</v>
      </c>
      <c r="B9" s="3" t="s">
        <v>28</v>
      </c>
      <c r="C9" s="4" t="s">
        <v>19</v>
      </c>
      <c r="D9" s="4" t="s">
        <v>11</v>
      </c>
      <c r="E9" s="3" t="s">
        <v>29</v>
      </c>
      <c r="F9" s="6" t="s">
        <v>21</v>
      </c>
      <c r="G9" s="6" t="s">
        <v>22</v>
      </c>
      <c r="H9" s="6" t="s">
        <v>15</v>
      </c>
      <c r="I9" s="1" t="s">
        <v>49</v>
      </c>
      <c r="J9" s="7">
        <v>1</v>
      </c>
      <c r="K9" s="8">
        <v>8633000</v>
      </c>
      <c r="L9" s="8">
        <f>Tabla1[[#This Row],[VALOR UNITARIO ]]*0.19</f>
        <v>1640270</v>
      </c>
      <c r="M9" s="8">
        <f>(Tabla1[[#This Row],[VALOR UNITARIO ]]+Tabla1[[#This Row],[IVA ]])*Tabla1[[#This Row],[CANTIDAD]]</f>
        <v>10273270</v>
      </c>
      <c r="N9" s="8">
        <v>7970000</v>
      </c>
      <c r="O9" s="8">
        <f>Tabla1[[#This Row],[VALOR UNITARIO    ]]*0.19</f>
        <v>1514300</v>
      </c>
      <c r="P9" s="8">
        <f>(Tabla1[[#This Row],[VALOR UNITARIO    ]]+Tabla1[[#This Row],[IVA    ]])*Tabla1[[#This Row],[CANTIDAD]]</f>
        <v>9484300</v>
      </c>
      <c r="Q9" s="8"/>
      <c r="R9" s="8"/>
      <c r="S9" s="8"/>
      <c r="T9" s="8">
        <f>AVERAGE(Tabla1[[#This Row],[ VALOR TOTAL ]],Tabla1[[#This Row],[VALOR TOTAL      ]],Tabla1[[#This Row],[VALOR TOTAL ]])</f>
        <v>9878785</v>
      </c>
      <c r="V9" s="12">
        <f>AVERAGE(Tabla1[[#This Row],[VALOR TOTAL ]],Tabla1[[#This Row],[VALOR TOTAL      ]])</f>
        <v>9878785</v>
      </c>
      <c r="W9" s="12" t="e">
        <f>STDEVA(V9,Tabla1[[#This Row],[ VALOR TOTAL ]])</f>
        <v>#DIV/0!</v>
      </c>
      <c r="X9" s="13" t="e">
        <f>+W9/Tabla1[[#This Row],[PROMEDIO ]]</f>
        <v>#DIV/0!</v>
      </c>
    </row>
    <row r="10" spans="1:24" ht="36.75" customHeight="1" x14ac:dyDescent="0.25">
      <c r="A10" s="3">
        <v>8</v>
      </c>
      <c r="B10" s="3" t="s">
        <v>47</v>
      </c>
      <c r="C10" s="4" t="s">
        <v>48</v>
      </c>
      <c r="D10" s="4" t="s">
        <v>42</v>
      </c>
      <c r="E10" s="7" t="s">
        <v>31</v>
      </c>
      <c r="F10" s="6" t="s">
        <v>44</v>
      </c>
      <c r="G10" s="6" t="s">
        <v>44</v>
      </c>
      <c r="H10" s="6" t="s">
        <v>45</v>
      </c>
      <c r="I10" s="6" t="s">
        <v>44</v>
      </c>
      <c r="J10" s="7">
        <v>5</v>
      </c>
      <c r="K10" s="8">
        <v>999875</v>
      </c>
      <c r="L10" s="8">
        <f>Tabla1[[#This Row],[VALOR UNITARIO ]]*0.19</f>
        <v>189976.25</v>
      </c>
      <c r="M10" s="8">
        <f>(Tabla1[[#This Row],[VALOR UNITARIO ]]+Tabla1[[#This Row],[IVA ]])*Tabla1[[#This Row],[CANTIDAD]]</f>
        <v>5949256.25</v>
      </c>
      <c r="N10" s="8">
        <v>1150000</v>
      </c>
      <c r="O10" s="8">
        <f>Tabla1[[#This Row],[VALOR UNITARIO    ]]*0.19</f>
        <v>218500</v>
      </c>
      <c r="P10" s="8">
        <f>(Tabla1[[#This Row],[VALOR UNITARIO    ]]+Tabla1[[#This Row],[IVA    ]])*Tabla1[[#This Row],[CANTIDAD]]</f>
        <v>6842500</v>
      </c>
      <c r="Q10" s="8"/>
      <c r="R10" s="8"/>
      <c r="S10" s="8"/>
      <c r="T10" s="8">
        <f>AVERAGE(Tabla1[[#This Row],[ VALOR TOTAL ]],Tabla1[[#This Row],[VALOR TOTAL      ]],Tabla1[[#This Row],[VALOR TOTAL ]])</f>
        <v>6395878.125</v>
      </c>
      <c r="V10" s="12">
        <f>AVERAGE(Tabla1[[#This Row],[VALOR TOTAL ]],Tabla1[[#This Row],[VALOR TOTAL      ]])</f>
        <v>6395878.125</v>
      </c>
      <c r="W10" s="12" t="e">
        <f>STDEVA(V10,Tabla1[[#This Row],[ VALOR TOTAL ]])</f>
        <v>#DIV/0!</v>
      </c>
      <c r="X10" s="13" t="e">
        <f>+W10/Tabla1[[#This Row],[PROMEDIO ]]</f>
        <v>#DIV/0!</v>
      </c>
    </row>
    <row r="11" spans="1:24" ht="15.75" x14ac:dyDescent="0.25">
      <c r="A11" s="3"/>
      <c r="B11" s="3"/>
      <c r="C11" s="2"/>
      <c r="D11" s="4"/>
      <c r="E11" s="2"/>
      <c r="F11" s="6"/>
      <c r="G11" s="6"/>
      <c r="H11" s="6"/>
      <c r="I11" s="2"/>
      <c r="J11" s="2"/>
      <c r="K11" s="6"/>
      <c r="L11" s="6"/>
      <c r="M11" s="10"/>
      <c r="N11" s="2"/>
      <c r="O11" s="2"/>
      <c r="P11" s="2"/>
      <c r="Q11" s="2"/>
      <c r="R11" s="2"/>
      <c r="S11" s="2"/>
      <c r="T11" s="11">
        <f>SUBTOTAL(109,Tabla1[[PROMEDIO ]])</f>
        <v>51321702.191666663</v>
      </c>
    </row>
  </sheetData>
  <mergeCells count="4">
    <mergeCell ref="K3:M3"/>
    <mergeCell ref="N3:P3"/>
    <mergeCell ref="Q3:S3"/>
    <mergeCell ref="A3:J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Mendez Mendez</dc:creator>
  <cp:lastModifiedBy>Héctor Arturo Barrera Castellanos</cp:lastModifiedBy>
  <dcterms:created xsi:type="dcterms:W3CDTF">2023-07-28T18:45:40Z</dcterms:created>
  <dcterms:modified xsi:type="dcterms:W3CDTF">2023-09-18T20:39:43Z</dcterms:modified>
</cp:coreProperties>
</file>