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45" windowWidth="23715" windowHeight="9735"/>
  </bookViews>
  <sheets>
    <sheet name="P. OFICIAL " sheetId="5" r:id="rId1"/>
    <sheet name="1.PUBLICIDAD " sheetId="2" r:id="rId2"/>
    <sheet name="2.LOGISTICA " sheetId="15" r:id="rId3"/>
    <sheet name="3. ALIMENTACION" sheetId="16" r:id="rId4"/>
    <sheet name="4. RECURSO HUMANO" sheetId="18" r:id="rId5"/>
    <sheet name="5. JUZGAMIENTO " sheetId="6" r:id="rId6"/>
    <sheet name="6. PREMIACION " sheetId="11" r:id="rId7"/>
    <sheet name="7. ART. DEPORTIVOS" sheetId="14" r:id="rId8"/>
    <sheet name="Hoja2" sheetId="17" r:id="rId9"/>
  </sheets>
  <calcPr calcId="144525"/>
</workbook>
</file>

<file path=xl/calcChain.xml><?xml version="1.0" encoding="utf-8"?>
<calcChain xmlns="http://schemas.openxmlformats.org/spreadsheetml/2006/main">
  <c r="F125" i="5" l="1"/>
  <c r="F124" i="5"/>
  <c r="F123" i="5"/>
  <c r="F122" i="5"/>
  <c r="F118" i="5"/>
  <c r="F108" i="5"/>
  <c r="F103" i="5"/>
  <c r="F102" i="5"/>
  <c r="F101" i="5"/>
  <c r="F100" i="5"/>
  <c r="F81" i="5"/>
  <c r="D30" i="11"/>
  <c r="F80" i="5"/>
  <c r="G29" i="11"/>
  <c r="E29" i="11"/>
  <c r="F29" i="11" s="1"/>
  <c r="E30" i="11" l="1"/>
  <c r="F30" i="11" s="1"/>
  <c r="L15" i="11" l="1"/>
  <c r="F58" i="5"/>
  <c r="F46" i="5" l="1"/>
  <c r="F45" i="5"/>
  <c r="F26" i="5"/>
  <c r="F23" i="5"/>
  <c r="F22" i="5"/>
  <c r="F6" i="5"/>
  <c r="F71" i="5" l="1"/>
  <c r="F91" i="5"/>
  <c r="F89" i="5"/>
  <c r="F16" i="18"/>
  <c r="Q7" i="6" l="1"/>
  <c r="Q3" i="6"/>
  <c r="Q4" i="6"/>
  <c r="F5" i="5" l="1"/>
  <c r="F7" i="5"/>
  <c r="F9" i="5"/>
  <c r="F88" i="5"/>
  <c r="F92" i="5" s="1"/>
  <c r="F143" i="5"/>
  <c r="F142" i="5"/>
  <c r="F141" i="5"/>
  <c r="F137" i="5"/>
  <c r="F128" i="5"/>
  <c r="F134" i="5"/>
  <c r="F133" i="5"/>
  <c r="F132" i="5"/>
  <c r="F115" i="5"/>
  <c r="F114" i="5"/>
  <c r="F113" i="5"/>
  <c r="F112" i="5"/>
  <c r="F144" i="5" l="1"/>
  <c r="F135" i="5"/>
  <c r="F24" i="5"/>
  <c r="F116" i="5"/>
  <c r="F126" i="5"/>
  <c r="F8" i="5"/>
  <c r="F10" i="5" s="1"/>
  <c r="F6" i="18"/>
  <c r="G6" i="18"/>
  <c r="M5" i="18"/>
  <c r="L5" i="18"/>
  <c r="J5" i="18"/>
  <c r="H5" i="18"/>
  <c r="G5" i="18"/>
  <c r="F5" i="18"/>
  <c r="M4" i="18"/>
  <c r="L4" i="18" s="1"/>
  <c r="J4" i="18"/>
  <c r="H4" i="18"/>
  <c r="M3" i="18"/>
  <c r="L3" i="18" s="1"/>
  <c r="J3" i="18"/>
  <c r="H3" i="18"/>
  <c r="M3" i="6"/>
  <c r="F18" i="5"/>
  <c r="S4" i="16"/>
  <c r="Q4" i="16"/>
  <c r="O4" i="16"/>
  <c r="M4" i="16"/>
  <c r="K4" i="16"/>
  <c r="H4" i="16"/>
  <c r="F4" i="16"/>
  <c r="E4" i="16" s="1"/>
  <c r="Q3" i="16"/>
  <c r="O3" i="16"/>
  <c r="M3" i="16"/>
  <c r="F3" i="16"/>
  <c r="E3" i="16" s="1"/>
  <c r="F16" i="5"/>
  <c r="F17" i="5"/>
  <c r="AJ8" i="15"/>
  <c r="AH8" i="15"/>
  <c r="AB8" i="15"/>
  <c r="Z8" i="15"/>
  <c r="X8" i="15"/>
  <c r="V8" i="15"/>
  <c r="N8" i="15"/>
  <c r="J8" i="15"/>
  <c r="E8" i="15"/>
  <c r="D8" i="15" s="1"/>
  <c r="L7" i="15"/>
  <c r="J7" i="15"/>
  <c r="H7" i="15"/>
  <c r="E7" i="15"/>
  <c r="D7" i="15" s="1"/>
  <c r="AJ6" i="15"/>
  <c r="AH6" i="15"/>
  <c r="AB6" i="15"/>
  <c r="Z6" i="15"/>
  <c r="X6" i="15"/>
  <c r="J6" i="15"/>
  <c r="E6" i="15"/>
  <c r="D6" i="15" s="1"/>
  <c r="T5" i="15"/>
  <c r="R5" i="15"/>
  <c r="P5" i="15"/>
  <c r="E5" i="15"/>
  <c r="D5" i="15" s="1"/>
  <c r="AB4" i="15"/>
  <c r="Z4" i="15"/>
  <c r="X4" i="15"/>
  <c r="T4" i="15"/>
  <c r="R4" i="15"/>
  <c r="P4" i="15"/>
  <c r="E4" i="15"/>
  <c r="D4" i="15" s="1"/>
  <c r="AJ3" i="15"/>
  <c r="AH3" i="15"/>
  <c r="AF3" i="15"/>
  <c r="AB3" i="15"/>
  <c r="Z3" i="15"/>
  <c r="X3" i="15"/>
  <c r="V3" i="15"/>
  <c r="E3" i="15"/>
  <c r="D3" i="15" s="1"/>
  <c r="F14" i="5"/>
  <c r="P7" i="2"/>
  <c r="M7" i="2"/>
  <c r="K7" i="2"/>
  <c r="J7" i="2"/>
  <c r="G7" i="2"/>
  <c r="F7" i="2"/>
  <c r="E7" i="2" s="1"/>
  <c r="N6" i="2"/>
  <c r="L6" i="2"/>
  <c r="J6" i="2"/>
  <c r="F6" i="2"/>
  <c r="E6" i="2" s="1"/>
  <c r="N5" i="2"/>
  <c r="L5" i="2"/>
  <c r="J5" i="2"/>
  <c r="F5" i="2"/>
  <c r="E5" i="2" s="1"/>
  <c r="G4" i="18" l="1"/>
  <c r="F4" i="18" s="1"/>
  <c r="G3" i="18"/>
  <c r="F3" i="18" s="1"/>
  <c r="Q15" i="6" l="1"/>
  <c r="K15" i="6"/>
  <c r="H15" i="6"/>
  <c r="E15" i="6"/>
  <c r="F94" i="5"/>
  <c r="Q14" i="6"/>
  <c r="K14" i="6"/>
  <c r="H14" i="6"/>
  <c r="E14" i="6"/>
  <c r="F69" i="5" l="1"/>
  <c r="N18" i="14"/>
  <c r="L18" i="14"/>
  <c r="J18" i="14"/>
  <c r="H18" i="14"/>
  <c r="F70" i="5"/>
  <c r="Q11" i="6"/>
  <c r="K11" i="6"/>
  <c r="H11" i="6"/>
  <c r="E11" i="6"/>
  <c r="F74" i="5"/>
  <c r="Q10" i="6"/>
  <c r="K10" i="6"/>
  <c r="H10" i="6"/>
  <c r="E10" i="6"/>
  <c r="F52" i="5"/>
  <c r="P7" i="6"/>
  <c r="K7" i="6"/>
  <c r="H7" i="6"/>
  <c r="G7" i="6"/>
  <c r="F49" i="5"/>
  <c r="N15" i="14"/>
  <c r="J15" i="14"/>
  <c r="L15" i="14"/>
  <c r="F72" i="5" l="1"/>
  <c r="F48" i="5"/>
  <c r="N13" i="14"/>
  <c r="L13" i="14"/>
  <c r="J13" i="14"/>
  <c r="F47" i="5"/>
  <c r="N11" i="14"/>
  <c r="L11" i="14"/>
  <c r="J11" i="14"/>
  <c r="H11" i="14"/>
  <c r="N10" i="14"/>
  <c r="L10" i="14"/>
  <c r="J10" i="14"/>
  <c r="H10" i="14"/>
  <c r="N9" i="14" l="1"/>
  <c r="F50" i="5"/>
  <c r="L8" i="14"/>
  <c r="J8" i="14"/>
  <c r="H8" i="14"/>
  <c r="O4" i="6"/>
  <c r="P4" i="6" s="1"/>
  <c r="J3" i="6"/>
  <c r="P3" i="6" l="1"/>
  <c r="M4" i="6"/>
  <c r="J4" i="6"/>
  <c r="F4" i="6"/>
  <c r="G4" i="6" s="1"/>
  <c r="G3" i="6"/>
  <c r="F99" i="5" l="1"/>
  <c r="F98" i="5"/>
  <c r="F97" i="5"/>
  <c r="F96" i="5"/>
  <c r="F83" i="5"/>
  <c r="F82" i="5"/>
  <c r="G32" i="11"/>
  <c r="F32" i="11"/>
  <c r="G31" i="11"/>
  <c r="G30" i="11"/>
  <c r="F79" i="5"/>
  <c r="F78" i="5"/>
  <c r="F77" i="5"/>
  <c r="F76" i="5"/>
  <c r="F65" i="5"/>
  <c r="F64" i="5"/>
  <c r="F63" i="5"/>
  <c r="F62" i="5"/>
  <c r="F61" i="5"/>
  <c r="F60" i="5"/>
  <c r="F59" i="5"/>
  <c r="M19" i="11"/>
  <c r="N19" i="11" s="1"/>
  <c r="O19" i="11" s="1"/>
  <c r="N18" i="11"/>
  <c r="O18" i="11" s="1"/>
  <c r="M17" i="11"/>
  <c r="N17" i="11" s="1"/>
  <c r="O17" i="11" s="1"/>
  <c r="M16" i="11"/>
  <c r="N16" i="11" s="1"/>
  <c r="O16" i="11" s="1"/>
  <c r="O15" i="11"/>
  <c r="O14" i="11"/>
  <c r="O13" i="11"/>
  <c r="O12" i="11"/>
  <c r="F57" i="5"/>
  <c r="F56" i="5"/>
  <c r="F55" i="5"/>
  <c r="F54" i="5"/>
  <c r="F29" i="5"/>
  <c r="F28" i="5"/>
  <c r="F27" i="5"/>
  <c r="N6" i="11"/>
  <c r="N5" i="11"/>
  <c r="N4" i="11"/>
  <c r="N3" i="11"/>
  <c r="M4" i="11"/>
  <c r="M3" i="11"/>
  <c r="F105" i="5" l="1"/>
  <c r="F106" i="5" s="1"/>
  <c r="F85" i="5"/>
  <c r="F86" i="5" s="1"/>
  <c r="G34" i="11"/>
  <c r="F66" i="5"/>
  <c r="F67" i="5" s="1"/>
  <c r="O20" i="11"/>
  <c r="I6" i="11"/>
  <c r="J6" i="11" s="1"/>
  <c r="I5" i="11"/>
  <c r="J5" i="11" s="1"/>
  <c r="I4" i="11"/>
  <c r="J4" i="11" s="1"/>
  <c r="I3" i="11"/>
  <c r="J3" i="11" s="1"/>
  <c r="F6" i="11"/>
  <c r="G6" i="11" s="1"/>
  <c r="F5" i="11"/>
  <c r="G5" i="11" s="1"/>
  <c r="F4" i="11"/>
  <c r="G4" i="11" s="1"/>
  <c r="F3" i="11"/>
  <c r="G3" i="11" s="1"/>
  <c r="F40" i="5"/>
  <c r="F39" i="5"/>
  <c r="F38" i="5"/>
  <c r="F37" i="5"/>
  <c r="F36" i="5"/>
  <c r="F35" i="5"/>
  <c r="F34" i="5"/>
  <c r="F33" i="5"/>
  <c r="F32" i="5"/>
  <c r="F31" i="5"/>
  <c r="E19" i="11"/>
  <c r="F19" i="11" s="1"/>
  <c r="G19" i="11" s="1"/>
  <c r="E15" i="11"/>
  <c r="F15" i="11" s="1"/>
  <c r="G15" i="11" s="1"/>
  <c r="F30" i="5"/>
  <c r="F41" i="5" l="1"/>
  <c r="F42" i="5" s="1"/>
  <c r="F15" i="5"/>
  <c r="F13" i="5"/>
  <c r="F12" i="5"/>
  <c r="F19" i="5" s="1"/>
  <c r="F145" i="5" l="1"/>
  <c r="G12" i="11"/>
  <c r="E22" i="11" l="1"/>
  <c r="E21" i="11"/>
  <c r="E20" i="11"/>
  <c r="E14" i="11"/>
  <c r="E17" i="11"/>
  <c r="E13" i="11"/>
  <c r="E16" i="11"/>
  <c r="E12" i="11"/>
  <c r="F21" i="11" l="1"/>
  <c r="G21" i="11" s="1"/>
  <c r="F14" i="11"/>
  <c r="G14" i="11" s="1"/>
  <c r="F17" i="11"/>
  <c r="G17" i="11" s="1"/>
  <c r="F13" i="11"/>
  <c r="G13" i="11" s="1"/>
  <c r="F16" i="11"/>
  <c r="G16" i="11" s="1"/>
  <c r="F22" i="11" l="1"/>
  <c r="G22" i="11" s="1"/>
  <c r="F20" i="11"/>
  <c r="G20" i="11" s="1"/>
  <c r="F18" i="11"/>
  <c r="G18" i="11" s="1"/>
  <c r="G23" i="11" l="1"/>
</calcChain>
</file>

<file path=xl/sharedStrings.xml><?xml version="1.0" encoding="utf-8"?>
<sst xmlns="http://schemas.openxmlformats.org/spreadsheetml/2006/main" count="728" uniqueCount="303">
  <si>
    <t>DESCRIPCION</t>
  </si>
  <si>
    <t>CANTIDAD</t>
  </si>
  <si>
    <t>UNIDAD DE MEDIDA</t>
  </si>
  <si>
    <t>ACTIVIDAD</t>
  </si>
  <si>
    <t>UNIDAD</t>
  </si>
  <si>
    <t xml:space="preserve">IVA </t>
  </si>
  <si>
    <t>IVA</t>
  </si>
  <si>
    <t xml:space="preserve">volantes </t>
  </si>
  <si>
    <t xml:space="preserve">afiches </t>
  </si>
  <si>
    <t xml:space="preserve">papeleria para incripcion </t>
  </si>
  <si>
    <t xml:space="preserve">global </t>
  </si>
  <si>
    <t>ARTICULO</t>
  </si>
  <si>
    <t>COMPONENTES Y ACTIVIDADES</t>
  </si>
  <si>
    <t xml:space="preserve">VALOR UNITARIO CON IVA </t>
  </si>
  <si>
    <t xml:space="preserve">VALOR TOTAL CON IVA </t>
  </si>
  <si>
    <t xml:space="preserve">Sonido </t>
  </si>
  <si>
    <t xml:space="preserve">unidades </t>
  </si>
  <si>
    <t xml:space="preserve">servicio </t>
  </si>
  <si>
    <t xml:space="preserve">Subtotal </t>
  </si>
  <si>
    <t xml:space="preserve">ASP </t>
  </si>
  <si>
    <t xml:space="preserve">VALOR TOTAL CON IVA  </t>
  </si>
  <si>
    <t xml:space="preserve">servicios </t>
  </si>
  <si>
    <t xml:space="preserve">Uninformes para participantes </t>
  </si>
  <si>
    <t>Trofeos primer puesto</t>
  </si>
  <si>
    <t xml:space="preserve">50 cms de altura, base en madera copa biselada y placas fotograbadas </t>
  </si>
  <si>
    <t xml:space="preserve">trofeos </t>
  </si>
  <si>
    <t>Trofeos segundo puesto</t>
  </si>
  <si>
    <t xml:space="preserve">40 cms de altura, base en madera copa biselada y placas fotograbadas </t>
  </si>
  <si>
    <t xml:space="preserve">Trofeos tercer y cuarto puesto </t>
  </si>
  <si>
    <t xml:space="preserve">30 cms de altura, base en madera copa biselada y placas fotograbadas </t>
  </si>
  <si>
    <t>Medallas</t>
  </si>
  <si>
    <t xml:space="preserve">En alto relieve, fotograbadas con logos en ambas caras y cordon en poliester, con colores de bogota, para primer, segundo tercer y cuarto puesto. </t>
  </si>
  <si>
    <t>medallas</t>
  </si>
  <si>
    <t xml:space="preserve">CATEGORIAS </t>
  </si>
  <si>
    <t>CANTIDADES</t>
  </si>
  <si>
    <t xml:space="preserve">UNIDAD DE MEDIDA </t>
  </si>
  <si>
    <t xml:space="preserve">VALOR UNITARIO </t>
  </si>
  <si>
    <t>bonos</t>
  </si>
  <si>
    <t xml:space="preserve">TOTAL VALOR UNITARIO </t>
  </si>
  <si>
    <t xml:space="preserve">bonos </t>
  </si>
  <si>
    <t xml:space="preserve">Bonos deportivos sub campeones categoria unica masculino y femenino </t>
  </si>
  <si>
    <t xml:space="preserve">subtotal </t>
  </si>
  <si>
    <t xml:space="preserve">RECURSO HUMANO </t>
  </si>
  <si>
    <t>Coordinador del Proyecto</t>
  </si>
  <si>
    <t>Monitores Deportivos</t>
  </si>
  <si>
    <t xml:space="preserve">Apoyo logistico </t>
  </si>
  <si>
    <t>Veedores Comunitarios</t>
  </si>
  <si>
    <t>PRODEPORT</t>
  </si>
  <si>
    <t xml:space="preserve">Formatos de Inscripcion para todas las categorias </t>
  </si>
  <si>
    <t xml:space="preserve">Bonos deportivos tercer puesto  categoria unica masculina y femenina </t>
  </si>
  <si>
    <t xml:space="preserve">Nota 2* </t>
  </si>
  <si>
    <t xml:space="preserve">Los oferentes no podrán al momento de presentar su oferta económica disminuir los valores económicos de los bonos, se deberá garantizar por parte del oferente que resulte ganador mantener estos valores durante toda la ejecución del contrato y deberán allegar los soportes de pago a los beneficiarios. </t>
  </si>
  <si>
    <t xml:space="preserve">TORNEO DE BALONCESTO </t>
  </si>
  <si>
    <t xml:space="preserve">IMPLEMENTOS PARA BALONCESTO </t>
  </si>
  <si>
    <t>Balón Baloncesto No. 5</t>
  </si>
  <si>
    <t xml:space="preserve">PREMIACION BALONCESTO </t>
  </si>
  <si>
    <t xml:space="preserve">TORNEO DE RANA </t>
  </si>
  <si>
    <t xml:space="preserve">PREMIACION RANA </t>
  </si>
  <si>
    <t xml:space="preserve">En alto relieve, fotograbadas con logos en ambas caras y cordón en poliéster, con colores de Bogotá, para primer, segundo tercer y cuarto puesto. </t>
  </si>
  <si>
    <t xml:space="preserve">TORNEO DE MINI TEJO </t>
  </si>
  <si>
    <t xml:space="preserve">Camisetas </t>
  </si>
  <si>
    <t>PRESUPUESTO  TORNEOS LOCALES DE CIUDAD BOLIVAR  2019</t>
  </si>
  <si>
    <t>SMMLV 2019</t>
  </si>
  <si>
    <t>RESOLUCIÓN 008-2019 IDIPRON</t>
  </si>
  <si>
    <t>RESOLUCIÓN 91-2018 SEC. DE HACIENDA</t>
  </si>
  <si>
    <t xml:space="preserve">ITEM </t>
  </si>
  <si>
    <t>SERVICIO</t>
  </si>
  <si>
    <t xml:space="preserve">DESCRIPCION  </t>
  </si>
  <si>
    <t>EXPERIENCIA</t>
  </si>
  <si>
    <t>CANTIDAD SOLICITADA</t>
  </si>
  <si>
    <t xml:space="preserve">VALOR UNITARIO  SIN IVA </t>
  </si>
  <si>
    <t xml:space="preserve">VALOR UNITARIO SIN IVA </t>
  </si>
  <si>
    <t>PERSONA</t>
  </si>
  <si>
    <t xml:space="preserve">PROFESIONAL </t>
  </si>
  <si>
    <t>TITULO DE PREGRADO TARJETA Y/O MATRICULA PROFESIONAL</t>
  </si>
  <si>
    <t>TÉCNICO - TECNOLOGO</t>
  </si>
  <si>
    <t>TITULO DE FORMACIÓN TÉCNICA O TECNOLOGICA</t>
  </si>
  <si>
    <t xml:space="preserve">ASISTENCIAL O APOYO </t>
  </si>
  <si>
    <t xml:space="preserve">TITULO DE BACHILLER </t>
  </si>
  <si>
    <t xml:space="preserve">meses (1) </t>
  </si>
  <si>
    <t xml:space="preserve">SUBTOTAL </t>
  </si>
  <si>
    <t>PROMEDIO CANASTA DE PRECIOS 2019</t>
  </si>
  <si>
    <t>PRINTU VENTURES info@printu.co 5895950</t>
  </si>
  <si>
    <t>OFIMAX ventas@ofimax.org 3203430124 - 3106248589</t>
  </si>
  <si>
    <t>FACTORY PRINT 3008043834</t>
  </si>
  <si>
    <t>IMPRESOS TEMA imprenta@yahoo.es 3165044630</t>
  </si>
  <si>
    <t>MARKETING 12 3227643412</t>
  </si>
  <si>
    <t xml:space="preserve">CANT </t>
  </si>
  <si>
    <t xml:space="preserve">VALOR TOTAL  SIN IVA </t>
  </si>
  <si>
    <t xml:space="preserve">VOLANTES </t>
  </si>
  <si>
    <t xml:space="preserve"> (Tamaño 21 x 15 cm finalizado, impreso a full color, en papel propalcote y  con la imagen institucional de la Alcaldía Local de Ciudad Bolívar </t>
  </si>
  <si>
    <t xml:space="preserve">AFICHES </t>
  </si>
  <si>
    <t xml:space="preserve"> (50 x 70 cm finalizado), impreso a 4x0 tintas (policromía), en papel Propalcote de 150 gramos), con la imagen institucional de la Alcaldía Local de Ciudad Bolívar </t>
  </si>
  <si>
    <t>P&amp;A PRODUCTIONS</t>
  </si>
  <si>
    <t>CARPAS LEON</t>
  </si>
  <si>
    <t>EVENTOS BOGOTA - TU CARPA</t>
  </si>
  <si>
    <t>ABC MULTIESPACIOS</t>
  </si>
  <si>
    <t>CRUZ ROJA</t>
  </si>
  <si>
    <t>ZEA MAIZ</t>
  </si>
  <si>
    <t>SGI DE COLOMBIA</t>
  </si>
  <si>
    <t>CORPORACIÓN EGESCO</t>
  </si>
  <si>
    <t xml:space="preserve">MESAS </t>
  </si>
  <si>
    <t xml:space="preserve">DE 6 PUESTOS </t>
  </si>
  <si>
    <t xml:space="preserve">PLANTA </t>
  </si>
  <si>
    <t>PLANTA ELECTRICA 125 KWA/154 KVA</t>
  </si>
  <si>
    <t xml:space="preserve">SONIDO </t>
  </si>
  <si>
    <t xml:space="preserve">Alquiler de Video Beam y Computador </t>
  </si>
  <si>
    <t>Refrigerios presentacion publica tipo 2</t>
  </si>
  <si>
    <t>BANQUETES DANIEL`S acatering@icloud.com 3194309683</t>
  </si>
  <si>
    <t>MARY PREMIUM BANQUETES dennisandrea@hotmail.com; 3103659992</t>
  </si>
  <si>
    <t>ASOCIACIÓN COLOMBIANA DE PROFESIONALES</t>
  </si>
  <si>
    <t>EVENTO CAPITAL</t>
  </si>
  <si>
    <t>REFRIGERIO TIPO 2</t>
  </si>
  <si>
    <t xml:space="preserve">(Jugo de Fruta  marca reconocida sabores surtidos envase tetra pack de 200 CC o bebida gaseosa en botella pet de 200 CC (6.76 onzas), sándwich pan blanco jamón y queso de 100 gramos debidamente empacado individualmente,  una Chocolatina o caramelo  de 12 gramos y una fruta  (manzana, pera o durazno). Debidamente empacados en recipientes de material ziploc con su respectiva servilleta y sticker de fecha de vencimiento del producto. </t>
  </si>
  <si>
    <t xml:space="preserve">PRODEPORT </t>
  </si>
  <si>
    <t>Juzgamiento duplas anotador y juez. (debidamente reconocido ante la liga deportiva de la disciplina)</t>
  </si>
  <si>
    <t>Primera fase Eliminatoria grupos masculino y Femenino, servicio de Juzgamiento sencillo (Un Anotador y Un Juez central).</t>
  </si>
  <si>
    <t>Juzgamiento ternas  anotador y dos centrales (debidamente recocido ante la liga deportiva de la disciplina)</t>
  </si>
  <si>
    <t>Fases Eliminatorias 2°, 3°, Semifinal hasta la final Eliminatoria sencilla Masculino y Femenino, servicio de juzgamiento en TERNA (2 Jueces de campo y 1 anotador).</t>
  </si>
  <si>
    <t xml:space="preserve">Bonos deportivos campeones categoría juvenil masculina. </t>
  </si>
  <si>
    <t xml:space="preserve">Bonos deportivos subcampeones categoría juvenil masculina. </t>
  </si>
  <si>
    <t xml:space="preserve">Bonos deportivos campeones categoría única femenino y masculino. </t>
  </si>
  <si>
    <t xml:space="preserve">Bonos deportivos subcampeones categoría única masculino y femenino </t>
  </si>
  <si>
    <t xml:space="preserve">Bonos deportivos tercer lugar categoría única masculino y femenino </t>
  </si>
  <si>
    <t xml:space="preserve">Bonos deportivos cuarto lugar categoría única masculino y femenino </t>
  </si>
  <si>
    <t xml:space="preserve">Maximo anotador </t>
  </si>
  <si>
    <t xml:space="preserve">Valla menos venida </t>
  </si>
  <si>
    <t xml:space="preserve">PRESENTACION PUBLICA Y PUBLICIDAD CONVOCATORIA </t>
  </si>
  <si>
    <t xml:space="preserve">ARTICULOS DEPORTIVOS FDLCB - PROYECTO 1422  </t>
  </si>
  <si>
    <t xml:space="preserve">VALOR UNITARIO PROMEDIO SIN IVA </t>
  </si>
  <si>
    <t xml:space="preserve">meses (5) </t>
  </si>
  <si>
    <t xml:space="preserve">VIDEO BEAM </t>
  </si>
  <si>
    <t xml:space="preserve">DE 1.200 LUMENS  A 4000 LUMENS </t>
  </si>
  <si>
    <t>De 1.200 lumens  a 4000 lumens</t>
  </si>
  <si>
    <t xml:space="preserve">TORNEO VI  COPA DE FUTSAL </t>
  </si>
  <si>
    <t>PREMIACION VI COPA DE FUTSAL</t>
  </si>
  <si>
    <t xml:space="preserve">Bonos deportivos campeones categoria juvenil   masculino </t>
  </si>
  <si>
    <t xml:space="preserve">Bonos deportivos subcampeones campeones categoria juvenil masculino </t>
  </si>
  <si>
    <t xml:space="preserve">Bonos deportivos tercer puesto  categoria juvenil masculina </t>
  </si>
  <si>
    <t xml:space="preserve">Bonos deportivos cuarto puesto ctageoria jovenes </t>
  </si>
  <si>
    <t>Bonos goleador torne (3 categorias)</t>
  </si>
  <si>
    <t>Bonos malla menos vencida (3 categorias)</t>
  </si>
  <si>
    <t xml:space="preserve">Bonos juego limpio (3 categorias) </t>
  </si>
  <si>
    <t xml:space="preserve">Juego limpio </t>
  </si>
  <si>
    <t xml:space="preserve">GRABADOS Y FORMAS </t>
  </si>
  <si>
    <t xml:space="preserve">TROFEOS A. RODRIGUEZ B LTDA </t>
  </si>
  <si>
    <t>Balón de Baloncesto Profesional Numero 6 para mujeres</t>
  </si>
  <si>
    <t xml:space="preserve">Balon de Baloncesto Profesional Numero 7 para hombres </t>
  </si>
  <si>
    <t>Balón Baloncesto training Kids No. 5, construcción, superficies de juego madera, baldosa, duras y sintéticas, Peso 470 a 500g, circunferencia 69 a 71 cm, garantía 6 meses por defectos de fábrica.</t>
  </si>
  <si>
    <t>camiseta para para baloncesto  en tela montesimone, manga sisa con logos y numero estampado, pantaloneta para baloncesto en tela montesimone, forrada en malla yugoslava - caucho de 3 cm, alta densidad, cordón en cintura, números y logotipos (institucionales) estampados, y medias elásticas en poliéster tipo profesional. (el contratista deberá entregar certificación y ficha técnica de la tela emitida por el proveedor del material)</t>
  </si>
  <si>
    <t xml:space="preserve">uninformes </t>
  </si>
  <si>
    <t xml:space="preserve">ASOCIACION COLOMBIANA DE PROFESIONALES </t>
  </si>
  <si>
    <t xml:space="preserve">VALOR UNITARIO  PROMEDIO </t>
  </si>
  <si>
    <t xml:space="preserve">VALOR UNITARIO PROMEDIO CON IVA </t>
  </si>
  <si>
    <t xml:space="preserve">BONOS PREMIACION  FUTSAL </t>
  </si>
  <si>
    <t xml:space="preserve">Bonos deportivos cuarto puesto categoria unica  feminino y masculino </t>
  </si>
  <si>
    <t xml:space="preserve">BONOS PREMIACION  BALONCESTO </t>
  </si>
  <si>
    <t xml:space="preserve">Bonos deportivos campeones categoria prejuvenil   masculino y femenino </t>
  </si>
  <si>
    <t xml:space="preserve">Trofeos tercer  puesto cuarto puesto  </t>
  </si>
  <si>
    <t>BONOS PREMIACION RANA Y MINI TEJO</t>
  </si>
  <si>
    <t>PREMIACION TORNEO DE  MINI TEJO</t>
  </si>
  <si>
    <t xml:space="preserve">LINEA PIVOT </t>
  </si>
  <si>
    <t xml:space="preserve">JUZGAMIENTO COPA VI DE FUTSAL </t>
  </si>
  <si>
    <t>Servicio</t>
  </si>
  <si>
    <t xml:space="preserve">ASOCIACION COLOMBIANA DE PROFESIONAL </t>
  </si>
  <si>
    <t xml:space="preserve">FUNDACION NPS CULTURA, RECACION Y DEPORTE </t>
  </si>
  <si>
    <t>VALOR PROMEDIO SIN IVA</t>
  </si>
  <si>
    <t xml:space="preserve">VALOR PROMEDIO CON IVA </t>
  </si>
  <si>
    <t>ASP</t>
  </si>
  <si>
    <t xml:space="preserve">PROMEDIO </t>
  </si>
  <si>
    <t xml:space="preserve">Pares </t>
  </si>
  <si>
    <t xml:space="preserve">Unidades </t>
  </si>
  <si>
    <t xml:space="preserve">TONEO LOCAL DE BALONCESTO </t>
  </si>
  <si>
    <t>Balón de baloncesto, para toda superficie. Laminado, 12 paneles, neumático butilo, superficie granulada, peso 567 a 650 g, circunferencia 74 a 76 cm, rebote 120 a 140 cm, resistencia a diferentes terrenos.</t>
  </si>
  <si>
    <t xml:space="preserve">Balón de Baloncesto Profesional Numero 6 para  mujeres </t>
  </si>
  <si>
    <t>Balón de baloncesto, para toda superficie. Laminado, 12 paneles, neumático butilo, superficie granulada, peso 510 a 567 g, circunferencia 72 a 74 cm, rebote 120 a 140 cm, resistencia a diferentes terrenos.</t>
  </si>
  <si>
    <t>Balon profesional Numero 7 para hombres</t>
  </si>
  <si>
    <t xml:space="preserve">FUNDACION IGUARAN </t>
  </si>
  <si>
    <t xml:space="preserve">Mallas </t>
  </si>
  <si>
    <t xml:space="preserve">Mallas para cancha de baloncesto </t>
  </si>
  <si>
    <t xml:space="preserve">Par </t>
  </si>
  <si>
    <t xml:space="preserve">WINNER INDUSTRIA DEPORTIVA </t>
  </si>
  <si>
    <t xml:space="preserve">uniformes para participantes </t>
  </si>
  <si>
    <t xml:space="preserve">Unidaded </t>
  </si>
  <si>
    <t xml:space="preserve">JUZGAMIENTO BALONCESTO </t>
  </si>
  <si>
    <t>Juzgamiento (debidamente reconocido ante la liga deportiva de la disciplina)</t>
  </si>
  <si>
    <t>Juzgamiento para baloncesto, con dos jueces centrales y un anotador.</t>
  </si>
  <si>
    <t xml:space="preserve">Servicio </t>
  </si>
  <si>
    <t xml:space="preserve">JUZGAMIENTO TORNEO LOCAL DE RANA </t>
  </si>
  <si>
    <t xml:space="preserve">JUZGAMIENTO TORNEO LOCAL DE BALONCESTO </t>
  </si>
  <si>
    <t xml:space="preserve">FUNVIVIR </t>
  </si>
  <si>
    <t xml:space="preserve">Juzgamiento </t>
  </si>
  <si>
    <t xml:space="preserve">torneo </t>
  </si>
  <si>
    <t xml:space="preserve">jueces para todo el desarrollo del torneo local de rana de acuerdo a las indicaciones tecnicas </t>
  </si>
  <si>
    <t xml:space="preserve">Torneo </t>
  </si>
  <si>
    <t xml:space="preserve">Alquiler de ranas y espacio </t>
  </si>
  <si>
    <t xml:space="preserve">Alquiler de ranas para el desarrollo de todo el torneo y escenario para la ejecucion del mismo </t>
  </si>
  <si>
    <t xml:space="preserve">JUZGAMIENTO TORNEO LOCAL DE MINITEJO </t>
  </si>
  <si>
    <t xml:space="preserve">TORNEO LOCAL DE RANA Y MINI TEJO </t>
  </si>
  <si>
    <t>Camisetas deportivas</t>
  </si>
  <si>
    <t>Camisetas (t-shirt en algodón de 220 gramos, cuello en V, de alta calidad, cuello encintado, con dos logos estampados en la parte frontal que lleven el logo de la Alcaldía y el nombre del proyecto.  Estos diseños serán aprobados por la oficina de prensa de la Alcaldía Local de Ciudad Bolívar.)</t>
  </si>
  <si>
    <t xml:space="preserve">GALERIA DEPORTIVA LTDA </t>
  </si>
  <si>
    <t xml:space="preserve">Alquiler </t>
  </si>
  <si>
    <t>Alquiler de canchas de mini tejo en plastilina, tejos del tamaño adecuado, mechas y pisón suficientes y escenario para desarrollo del torneo</t>
  </si>
  <si>
    <t>Torneo</t>
  </si>
  <si>
    <t>JUZGAMIENTO MINITEJO</t>
  </si>
  <si>
    <t xml:space="preserve">Juzgamiento para el desarrollo de todo el torneo </t>
  </si>
  <si>
    <t xml:space="preserve">meses (2) </t>
  </si>
  <si>
    <t xml:space="preserve">ELABORO: </t>
  </si>
  <si>
    <t xml:space="preserve">ESMERALDA VELA QUINTERO </t>
  </si>
  <si>
    <t xml:space="preserve">CLAUSURA TORNEO DE FUTSAL  </t>
  </si>
  <si>
    <t xml:space="preserve">CLAUSURA TORNEO DE BALONCESTO </t>
  </si>
  <si>
    <t xml:space="preserve">SUBTOTAL RECURSO HUMANO </t>
  </si>
  <si>
    <t xml:space="preserve">SUBTOTAL PRESENTACION PUBLICA, PUBLICIDAD Y CONVOCATORIA </t>
  </si>
  <si>
    <t>SUBTOTAL TORNEO DE FUTSAL</t>
  </si>
  <si>
    <t xml:space="preserve">SUBTOTAL TORNEO DE BALONCESTO </t>
  </si>
  <si>
    <t xml:space="preserve">SUBTOTAL TORNEO DE RANA </t>
  </si>
  <si>
    <t xml:space="preserve">SUBTOTAL TORNEO DE MINITEJO </t>
  </si>
  <si>
    <r>
      <t xml:space="preserve">Bonos deportivos </t>
    </r>
    <r>
      <rPr>
        <b/>
        <sz val="16"/>
        <color theme="1"/>
        <rFont val="Garamond"/>
        <family val="1"/>
      </rPr>
      <t xml:space="preserve">campeones categoria unica, </t>
    </r>
    <r>
      <rPr>
        <sz val="16"/>
        <color theme="1"/>
        <rFont val="Garamond"/>
        <family val="1"/>
      </rPr>
      <t>Rama Masculina y Femenina</t>
    </r>
  </si>
  <si>
    <r>
      <t xml:space="preserve">Bonos deportivos </t>
    </r>
    <r>
      <rPr>
        <b/>
        <sz val="16"/>
        <color rgb="FF000000"/>
        <rFont val="Garamond"/>
        <family val="1"/>
      </rPr>
      <t xml:space="preserve">campeones </t>
    </r>
  </si>
  <si>
    <r>
      <t xml:space="preserve">Bonos deportivos </t>
    </r>
    <r>
      <rPr>
        <b/>
        <sz val="16"/>
        <color rgb="FF000000"/>
        <rFont val="Garamond"/>
        <family val="1"/>
      </rPr>
      <t xml:space="preserve">subcampeones. </t>
    </r>
  </si>
  <si>
    <r>
      <t>Bonos deportivos</t>
    </r>
    <r>
      <rPr>
        <b/>
        <sz val="16"/>
        <color rgb="FF000000"/>
        <rFont val="Garamond"/>
        <family val="1"/>
      </rPr>
      <t xml:space="preserve"> tercer puesto </t>
    </r>
  </si>
  <si>
    <r>
      <t xml:space="preserve">Bonos deportivos </t>
    </r>
    <r>
      <rPr>
        <b/>
        <sz val="16"/>
        <color rgb="FF000000"/>
        <rFont val="Garamond"/>
        <family val="1"/>
      </rPr>
      <t xml:space="preserve">cuarto puesto </t>
    </r>
  </si>
  <si>
    <t>PROMEDIO CANASTA DE PRECIOS FDLCB 2019</t>
  </si>
  <si>
    <t xml:space="preserve">PENDONES </t>
  </si>
  <si>
    <t>Pendones metro Cuadrado Banner 1440 DPI Full Color en tubo u Ojálate</t>
  </si>
  <si>
    <t xml:space="preserve">Pendones </t>
  </si>
  <si>
    <t>NEMESIS</t>
  </si>
  <si>
    <t>OTRO ROLLO SOCIAL</t>
  </si>
  <si>
    <t>VISION LOCAL</t>
  </si>
  <si>
    <t>DELTA EVENTOS</t>
  </si>
  <si>
    <t>SALAS DE ENSAYO BIOHAZARD</t>
  </si>
  <si>
    <t>PROYTEC INGENIERIA S.A.S</t>
  </si>
  <si>
    <t>FUNVIVIR</t>
  </si>
  <si>
    <t>Plan de
contingencia
Complejidad Baja</t>
  </si>
  <si>
    <t>Documento y gestión Ambulancia básica, puesto de salud con un (1) enfermero y brigada contra incendios.</t>
  </si>
  <si>
    <t>Plan de
contingencia
Complejidad
Media</t>
  </si>
  <si>
    <t>Documento y gestión Plan de contingencia espacio abierto, radicaciones a sus respectivas Entes de control, Cartas u Autorizaciones, Planimetría del espacio y Rutas de Evacuación. Ambulancia básica Puesto de primeros auxilios, carpa 6x6, 2 camilleros, 1 enfermeros,1 coordinador. Brigadistas de contra Incendios con extintores, equipo de comunicación y su dotación respectiva. 10 logísticos</t>
  </si>
  <si>
    <t>Alquiler de sonido de 4.000 Ws con un microfono, una consola de amplificaciònd e sonido, con cabinasa, 2 monitores y un snake de 16 canales</t>
  </si>
  <si>
    <t xml:space="preserve">BEBIDA TIPO 1 </t>
  </si>
  <si>
    <t>Agua en botella 300 CC marca reconocida</t>
  </si>
  <si>
    <t xml:space="preserve">PROMEDIO DE HONORARIOS CANASTA FDLCB </t>
  </si>
  <si>
    <t>RESOLUCIÒN 0022 DE 2018 SECRETARIA DE PLANEACIÒN</t>
  </si>
  <si>
    <t xml:space="preserve">24 MESES DE EXPERIENCIA PROFESIONAL </t>
  </si>
  <si>
    <t>1 AÑO DE EXPERIENCIA RELACIONADA</t>
  </si>
  <si>
    <t xml:space="preserve">12 MESES EXPERIENCIA LABORAL </t>
  </si>
  <si>
    <t xml:space="preserve">VEEDORES </t>
  </si>
  <si>
    <t xml:space="preserve">TITULO BACHILLER </t>
  </si>
  <si>
    <t>(TENIENDO EN CUENTA QUE LOS VEEDORES SOLO DESARROLLAN SU TRABAJO EN FINES DE SEMANA, SE TOMA VALOR DE $1.777.373 SE DIVIDE ENTRE 30 DIAS Y SE MULTIPLICA POR 8 DIAS QUE SON LOS EFECTIVAMENTE LABORADOS POR LOS VEEDORES COMUNUTARIOS)</t>
  </si>
  <si>
    <t>Documento y gestión plan de contingencia espacio abierto, radicaciones a sus respectivas entes de control, cartas u autorizaciones, planimetría del espacio y rutas de evacuación. Ambulancia básica puesto de primeros auxilios, carpa 6x6, 2 camilleros, 1 enfermeros, 1 coordinador. Brigadistas de contra incendios con extintores, equipo de comunicación y su dotación respectiva. 10 logísticos</t>
  </si>
  <si>
    <t>Sonido</t>
  </si>
  <si>
    <t>alquiler de sonido de 4.000 ws con un micrófono, una consola de amplificación e sonido, con cabinasa, 2 monitores y un snake de 16 canales</t>
  </si>
  <si>
    <t xml:space="preserve">Planta </t>
  </si>
  <si>
    <t>planta eléctrica 125 kwa/154 kva</t>
  </si>
  <si>
    <t xml:space="preserve">Mesas </t>
  </si>
  <si>
    <t xml:space="preserve">de 6 puestos </t>
  </si>
  <si>
    <t xml:space="preserve">Hidratación </t>
  </si>
  <si>
    <t xml:space="preserve">Plan de Contigencia de Mediana Complejidad </t>
  </si>
  <si>
    <t xml:space="preserve">Plan </t>
  </si>
  <si>
    <t xml:space="preserve">Jornada </t>
  </si>
  <si>
    <t>Agua en botella 300 cc marca reconocida</t>
  </si>
  <si>
    <t xml:space="preserve">Plan de Contigencia de Baja Complejidad </t>
  </si>
  <si>
    <t xml:space="preserve">CLAUSURA DE RANA </t>
  </si>
  <si>
    <t xml:space="preserve">SUBTOTAL JUZGAMIENTO </t>
  </si>
  <si>
    <t xml:space="preserve">SUBTOTAL PREMIACION </t>
  </si>
  <si>
    <t>Nota*</t>
  </si>
  <si>
    <t xml:space="preserve">La premiacion se toma en referencia a la vigencia fiscal 2018 del  Proceso  de V Copa de Futsal </t>
  </si>
  <si>
    <t xml:space="preserve">Los oferentes no podran exceder el valor de los Items ofertados SO PENA DE RECHAZO </t>
  </si>
  <si>
    <t xml:space="preserve">DAME UNA MANO </t>
  </si>
  <si>
    <t>Serrvicios de enfermeria para acompañamiento de jornadas de torneo de Rana y Minitejo persona mayor</t>
  </si>
  <si>
    <t xml:space="preserve">CARE 24 HORAS </t>
  </si>
  <si>
    <t xml:space="preserve">LAZOS CONECTA </t>
  </si>
  <si>
    <t xml:space="preserve">Enfermeria </t>
  </si>
  <si>
    <t xml:space="preserve">Servicio de enfermeria que acomapañe de forma permanente las dos jornadas de minitejo (Cada jornada es un fin de semana) </t>
  </si>
  <si>
    <t xml:space="preserve">dias </t>
  </si>
  <si>
    <t>Enfermeria x 8 horas</t>
  </si>
  <si>
    <t xml:space="preserve">Técnico en ciencias del deporte o áreas afines a la pedagogía del deporte y la educación física. Con experiencia de minimo un año en certamenes (juegos, torneos, campeonatos). 1 (Uno) </t>
  </si>
  <si>
    <t>Alquiler de sonido de 4.000 Ws con un microfono, una consola de amplificaciòn de sonido, con cabinasa, 2 monitores y un snake de 16 canales</t>
  </si>
  <si>
    <t xml:space="preserve">Primera fase Eliminatoria grupos masculino y Femenino, servicio de Juzgamiento sencillo (Un Anotador y Un Juez central). Todas las categorias. </t>
  </si>
  <si>
    <t xml:space="preserve">Fases Eliminatorias 2°, 3°, Semifinal hasta la final Eliminatoria sencilla, servicio de juzgamiento en TERNA (2 Jueces de campo y 1 anotador).Todas las categrias </t>
  </si>
  <si>
    <t>Balón Baloncesto training Kids No. 5, construcción, superficies de juego madera, baldosa, duras y sintéticas, Peso 470 a 500g, circunferencia 69 a 71 cm.</t>
  </si>
  <si>
    <t xml:space="preserve">Bonos deportivos subcampeones campeones categoria prejuvenil masculino y femenino </t>
  </si>
  <si>
    <t xml:space="preserve">Bonos deportivos tercer puesto  categoria prejuvenil masculina y femenino </t>
  </si>
  <si>
    <t>Bonos deportivos cuarto puesto catageoria prejuvenil masculino y femenino</t>
  </si>
  <si>
    <t xml:space="preserve">Alquiler de ranas y escenarios </t>
  </si>
  <si>
    <t xml:space="preserve">Alquiler de ranas para el desarrollo de todo el torneo y escenarios para la ejecucion del mismo </t>
  </si>
  <si>
    <t>Alquiler de canchas de mini tejo en plastilina, tejos del tamaño adecuado, mechas y pisón suficientes mas escenarios para desarrollo del torneo</t>
  </si>
  <si>
    <r>
      <t xml:space="preserve">Bonos deportivos tercer lugar </t>
    </r>
    <r>
      <rPr>
        <b/>
        <sz val="12"/>
        <color rgb="FF000000"/>
        <rFont val="Garamond"/>
        <family val="1"/>
      </rPr>
      <t>categoría juvenil masculina</t>
    </r>
    <r>
      <rPr>
        <sz val="12"/>
        <color rgb="FF000000"/>
        <rFont val="Garamond"/>
        <family val="1"/>
      </rPr>
      <t xml:space="preserve"> </t>
    </r>
  </si>
  <si>
    <r>
      <t xml:space="preserve">Bonos deportivos cuarto  lugar </t>
    </r>
    <r>
      <rPr>
        <b/>
        <sz val="12"/>
        <color rgb="FF000000"/>
        <rFont val="Garamond"/>
        <family val="1"/>
      </rPr>
      <t>categoría juvenil masculina</t>
    </r>
  </si>
  <si>
    <r>
      <t xml:space="preserve">Bonos deportivos </t>
    </r>
    <r>
      <rPr>
        <b/>
        <sz val="12"/>
        <color theme="1"/>
        <rFont val="Garamond"/>
        <family val="1"/>
      </rPr>
      <t xml:space="preserve">campeones categoria unica, </t>
    </r>
    <r>
      <rPr>
        <sz val="12"/>
        <color theme="1"/>
        <rFont val="Garamond"/>
        <family val="1"/>
      </rPr>
      <t>Rama Masculina y Femenina</t>
    </r>
  </si>
  <si>
    <r>
      <t xml:space="preserve">Bonos deportivos </t>
    </r>
    <r>
      <rPr>
        <b/>
        <sz val="12"/>
        <color rgb="FF000000"/>
        <rFont val="Garamond"/>
        <family val="1"/>
      </rPr>
      <t xml:space="preserve">campeones </t>
    </r>
  </si>
  <si>
    <r>
      <t xml:space="preserve">Bonos deportivos </t>
    </r>
    <r>
      <rPr>
        <b/>
        <sz val="12"/>
        <color rgb="FF000000"/>
        <rFont val="Garamond"/>
        <family val="1"/>
      </rPr>
      <t xml:space="preserve">subcampeones. </t>
    </r>
  </si>
  <si>
    <r>
      <t>Bonos deportivos</t>
    </r>
    <r>
      <rPr>
        <b/>
        <sz val="12"/>
        <color rgb="FF000000"/>
        <rFont val="Garamond"/>
        <family val="1"/>
      </rPr>
      <t xml:space="preserve"> tercer puesto </t>
    </r>
  </si>
  <si>
    <r>
      <t xml:space="preserve">Bonos deportivos </t>
    </r>
    <r>
      <rPr>
        <b/>
        <sz val="12"/>
        <color rgb="FF000000"/>
        <rFont val="Garamond"/>
        <family val="1"/>
      </rPr>
      <t xml:space="preserve">cuarto puesto </t>
    </r>
  </si>
  <si>
    <t>CLAUSURA DE MINITEJO</t>
  </si>
  <si>
    <t xml:space="preserve">TOTAL </t>
  </si>
  <si>
    <t>Profesional de Planeacion FDLCB</t>
  </si>
  <si>
    <t xml:space="preserve">JUZGAMIENTOS VI COPA DE FUTSAL </t>
  </si>
  <si>
    <t xml:space="preserve">Licenciado en Educación Física, Profesional en Cultura Física, o Administración Deportiva o Ciencias  del Deporte. Experiencia   profesional    general   de mínimo de 2 años, incluido un año  específico en la coordinación de certámenes (juegos, torneos o campeonatos.) </t>
  </si>
  <si>
    <t>Título de bachiller seis personas por dos meses. Con experiencia de minimo 12 meses en la ejeucion de eventos deportivos (juegos, certamenes, campeonatos) residentes de la localidad. Seis personas por dos meses.</t>
  </si>
  <si>
    <t xml:space="preserve">Título de bachiller tres personas por dos meses. Con experiencia de minimo de 12 meses en la ejeucion de eventos deportivos (juegos, certamenes, campeonatos) residentes de la localidad. Tres personas por un mes. </t>
  </si>
  <si>
    <t xml:space="preserve">Titulo de Bachiller, Con experiencia de mínimo doce meses  de trabajo en el área deportiva, recreativa o de actividad física. (2 dos PERSONAS POR UN MES) </t>
  </si>
  <si>
    <t xml:space="preserve">Bonos canjeables en establecimientos y/ o cadenas reconocidas en deportes (se entregarán bonos de manera individual a cada integrante de los equipos finalistas en las diferentes categorías para el caso de los menores de edad debe ser recibidos por alguno de sus padres). La alcaldía local determinará a través del Comité de Seguimiento con cual entidad se adquieren los bonos. Para lo que el contratista propondrá tres almacenes de cadena, con mínimo 10 años de actividad y brinde amplia gama de productos deportivos.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</si>
</sst>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quot;$&quot;\ #,##0_);[Red]\(&quot;$&quot;\ #,##0\)"/>
    <numFmt numFmtId="165" formatCode="_(&quot;$&quot;\ * #,##0_);_(&quot;$&quot;\ * \(#,##0\);_(&quot;$&quot;\ * &quot;-&quot;_);_(@_)"/>
    <numFmt numFmtId="166" formatCode="_(* #,##0_);_(* \(#,##0\);_(* &quot;-&quot;_);_(@_)"/>
    <numFmt numFmtId="167" formatCode="_(&quot;$&quot;\ * #,##0.00_);_(&quot;$&quot;\ * \(#,##0.00\);_(&quot;$&quot;\ * &quot;-&quot;??_);_(@_)"/>
    <numFmt numFmtId="168" formatCode="_(&quot;$&quot;\ * #,##0_);_(&quot;$&quot;\ * \(#,##0\);_(&quot;$&quot;\ * &quot;-&quot;??_);_(@_)"/>
    <numFmt numFmtId="169" formatCode="&quot;$&quot;\ #,##0"/>
    <numFmt numFmtId="170" formatCode="_-[$$-240A]\ * #,##0_ ;_-[$$-240A]\ * \-#,##0\ ;_-[$$-240A]\ * &quot;-&quot;??_ ;_-@_ "/>
    <numFmt numFmtId="171" formatCode="_-&quot;$&quot;* #,##0_-;\-&quot;$&quot;* #,##0_-;_-&quot;$&quot;* &quot;-&quot;_-;_-@_-"/>
  </numFmts>
  <fonts count="35" x14ac:knownFonts="1">
    <font>
      <sz val="11"/>
      <color theme="1"/>
      <name val="Calibri"/>
      <family val="2"/>
      <scheme val="minor"/>
    </font>
    <font>
      <sz val="11"/>
      <color theme="1"/>
      <name val="Calibri"/>
      <family val="2"/>
      <scheme val="minor"/>
    </font>
    <font>
      <sz val="10"/>
      <name val="Arial"/>
      <family val="2"/>
    </font>
    <font>
      <sz val="11"/>
      <color theme="1"/>
      <name val="Garamond"/>
      <family val="1"/>
    </font>
    <font>
      <sz val="16"/>
      <color theme="1"/>
      <name val="Garamond"/>
      <family val="1"/>
    </font>
    <font>
      <b/>
      <sz val="11"/>
      <color theme="1"/>
      <name val="Garamond"/>
      <family val="1"/>
    </font>
    <font>
      <sz val="20"/>
      <name val="Garamond"/>
      <family val="1"/>
    </font>
    <font>
      <sz val="22"/>
      <color theme="1"/>
      <name val="Garamond"/>
      <family val="1"/>
    </font>
    <font>
      <sz val="24"/>
      <color theme="1"/>
      <name val="Garamond"/>
      <family val="1"/>
    </font>
    <font>
      <b/>
      <sz val="16"/>
      <color theme="1"/>
      <name val="Garamond"/>
      <family val="1"/>
    </font>
    <font>
      <b/>
      <sz val="20"/>
      <color theme="1"/>
      <name val="Garamond"/>
      <family val="1"/>
    </font>
    <font>
      <sz val="20"/>
      <color theme="1"/>
      <name val="Garamond"/>
      <family val="1"/>
    </font>
    <font>
      <sz val="20"/>
      <color rgb="FF000000"/>
      <name val="Garamond"/>
      <family val="1"/>
    </font>
    <font>
      <b/>
      <sz val="20"/>
      <name val="Garamond"/>
      <family val="1"/>
    </font>
    <font>
      <sz val="16"/>
      <color rgb="FF000000"/>
      <name val="Garamond"/>
      <family val="1"/>
    </font>
    <font>
      <b/>
      <sz val="16"/>
      <color rgb="FF000000"/>
      <name val="Garamond"/>
      <family val="1"/>
    </font>
    <font>
      <sz val="12"/>
      <color rgb="FF000000"/>
      <name val="Garamond"/>
      <family val="1"/>
    </font>
    <font>
      <b/>
      <sz val="12"/>
      <color theme="1"/>
      <name val="Garamond"/>
      <family val="1"/>
    </font>
    <font>
      <sz val="12"/>
      <color theme="1"/>
      <name val="Garamond"/>
      <family val="1"/>
    </font>
    <font>
      <b/>
      <sz val="22"/>
      <name val="Garamond"/>
      <family val="1"/>
    </font>
    <font>
      <sz val="22"/>
      <name val="Garamond"/>
      <family val="1"/>
    </font>
    <font>
      <b/>
      <sz val="13"/>
      <name val="Garamond"/>
      <family val="1"/>
    </font>
    <font>
      <sz val="13"/>
      <name val="Garamond"/>
      <family val="1"/>
    </font>
    <font>
      <b/>
      <sz val="10"/>
      <color theme="1"/>
      <name val="Garamond"/>
      <family val="1"/>
    </font>
    <font>
      <sz val="8"/>
      <color theme="1"/>
      <name val="Garamond"/>
      <family val="1"/>
    </font>
    <font>
      <b/>
      <sz val="18"/>
      <name val="Garamond"/>
      <family val="1"/>
    </font>
    <font>
      <b/>
      <sz val="18"/>
      <color theme="1"/>
      <name val="Garamond"/>
      <family val="1"/>
    </font>
    <font>
      <sz val="18"/>
      <color theme="1"/>
      <name val="Garamond"/>
      <family val="1"/>
    </font>
    <font>
      <sz val="18"/>
      <color rgb="FF000000"/>
      <name val="Garamond"/>
      <family val="1"/>
    </font>
    <font>
      <b/>
      <sz val="36"/>
      <color theme="1"/>
      <name val="Garamond"/>
      <family val="1"/>
    </font>
    <font>
      <sz val="36"/>
      <color theme="1"/>
      <name val="Garamond"/>
      <family val="1"/>
    </font>
    <font>
      <sz val="36"/>
      <color rgb="FF000000"/>
      <name val="Garamond"/>
      <family val="1"/>
    </font>
    <font>
      <sz val="14"/>
      <color theme="1"/>
      <name val="Calibri"/>
      <family val="2"/>
      <scheme val="minor"/>
    </font>
    <font>
      <sz val="12"/>
      <name val="Garamond"/>
      <family val="1"/>
    </font>
    <font>
      <b/>
      <sz val="12"/>
      <color rgb="FF000000"/>
      <name val="Garamond"/>
      <family val="1"/>
    </font>
  </fonts>
  <fills count="1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rgb="FF92D050"/>
        <bgColor indexed="64"/>
      </patternFill>
    </fill>
    <fill>
      <patternFill patternType="solid">
        <fgColor theme="7" tint="0.39997558519241921"/>
        <bgColor indexed="64"/>
      </patternFill>
    </fill>
    <fill>
      <patternFill patternType="solid">
        <fgColor theme="9" tint="-0.249977111117893"/>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rgb="FFFFFFFF"/>
        <bgColor indexed="64"/>
      </patternFill>
    </fill>
    <fill>
      <patternFill patternType="solid">
        <fgColor rgb="FFFFD44B"/>
        <bgColor indexed="64"/>
      </patternFill>
    </fill>
    <fill>
      <patternFill patternType="solid">
        <fgColor rgb="FFF2B80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39997558519241921"/>
        <bgColor indexed="64"/>
      </patternFill>
    </fill>
  </fills>
  <borders count="35">
    <border>
      <left/>
      <right/>
      <top/>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5">
    <xf numFmtId="0" fontId="0" fillId="0" borderId="0"/>
    <xf numFmtId="167" fontId="1" fillId="0" borderId="0" applyFont="0" applyFill="0" applyBorder="0" applyAlignment="0" applyProtection="0"/>
    <xf numFmtId="0" fontId="2" fillId="0" borderId="0"/>
    <xf numFmtId="166" fontId="1" fillId="0" borderId="0" applyFont="0" applyFill="0" applyBorder="0" applyAlignment="0" applyProtection="0"/>
    <xf numFmtId="165" fontId="1" fillId="0" borderId="0" applyFont="0" applyFill="0" applyBorder="0" applyAlignment="0" applyProtection="0"/>
  </cellStyleXfs>
  <cellXfs count="295">
    <xf numFmtId="0" fontId="0" fillId="0" borderId="0" xfId="0"/>
    <xf numFmtId="164" fontId="0" fillId="0" borderId="0" xfId="0" applyNumberFormat="1"/>
    <xf numFmtId="0" fontId="6" fillId="0" borderId="8" xfId="0" applyFont="1" applyBorder="1" applyAlignment="1">
      <alignment horizontal="center" vertical="center" wrapText="1"/>
    </xf>
    <xf numFmtId="0" fontId="8" fillId="0" borderId="0" xfId="0" applyFont="1"/>
    <xf numFmtId="0" fontId="4" fillId="0" borderId="0" xfId="0" applyFont="1"/>
    <xf numFmtId="0" fontId="11" fillId="0" borderId="0" xfId="0" applyFont="1"/>
    <xf numFmtId="0" fontId="4" fillId="2" borderId="7" xfId="0" applyFont="1" applyFill="1" applyBorder="1" applyAlignment="1">
      <alignment vertical="center" wrapText="1"/>
    </xf>
    <xf numFmtId="0" fontId="4" fillId="2" borderId="7" xfId="0" applyFont="1" applyFill="1" applyBorder="1" applyAlignment="1">
      <alignment horizontal="center" vertical="center"/>
    </xf>
    <xf numFmtId="164" fontId="4" fillId="2" borderId="7" xfId="0" applyNumberFormat="1" applyFont="1" applyFill="1" applyBorder="1" applyAlignment="1">
      <alignment horizontal="center" vertical="center"/>
    </xf>
    <xf numFmtId="0" fontId="13" fillId="3" borderId="7" xfId="0" applyFont="1" applyFill="1" applyBorder="1" applyAlignment="1">
      <alignment horizontal="center"/>
    </xf>
    <xf numFmtId="0" fontId="13" fillId="3" borderId="7" xfId="2" applyFont="1" applyFill="1" applyBorder="1" applyAlignment="1" applyProtection="1">
      <alignment horizontal="center" vertical="center" wrapText="1"/>
      <protection locked="0"/>
    </xf>
    <xf numFmtId="4" fontId="13" fillId="4" borderId="7" xfId="2" applyNumberFormat="1" applyFont="1" applyFill="1" applyBorder="1" applyAlignment="1" applyProtection="1">
      <alignment horizontal="center" vertical="center" wrapText="1"/>
      <protection locked="0"/>
    </xf>
    <xf numFmtId="3" fontId="13" fillId="4" borderId="7" xfId="2" applyNumberFormat="1" applyFont="1" applyFill="1" applyBorder="1" applyAlignment="1" applyProtection="1">
      <alignment horizontal="center" vertical="center" wrapText="1"/>
      <protection locked="0"/>
    </xf>
    <xf numFmtId="4" fontId="13" fillId="5" borderId="7" xfId="2" applyNumberFormat="1" applyFont="1" applyFill="1" applyBorder="1" applyAlignment="1" applyProtection="1">
      <alignment horizontal="center" vertical="center" wrapText="1"/>
      <protection locked="0"/>
    </xf>
    <xf numFmtId="3" fontId="13" fillId="5" borderId="7" xfId="2" applyNumberFormat="1" applyFont="1" applyFill="1" applyBorder="1" applyAlignment="1" applyProtection="1">
      <alignment horizontal="center" vertical="center" wrapText="1"/>
      <protection locked="0"/>
    </xf>
    <xf numFmtId="4" fontId="13" fillId="7" borderId="7" xfId="2" applyNumberFormat="1" applyFont="1" applyFill="1" applyBorder="1" applyAlignment="1" applyProtection="1">
      <alignment horizontal="center" vertical="center" wrapText="1"/>
      <protection locked="0"/>
    </xf>
    <xf numFmtId="4" fontId="10" fillId="7" borderId="7" xfId="2" applyNumberFormat="1" applyFont="1" applyFill="1" applyBorder="1" applyAlignment="1" applyProtection="1">
      <alignment horizontal="center" vertical="center" wrapText="1"/>
      <protection locked="0"/>
    </xf>
    <xf numFmtId="3" fontId="10" fillId="7" borderId="7" xfId="2" applyNumberFormat="1" applyFont="1" applyFill="1" applyBorder="1" applyAlignment="1" applyProtection="1">
      <alignment horizontal="center" vertical="center" wrapText="1"/>
      <protection locked="0"/>
    </xf>
    <xf numFmtId="4" fontId="13" fillId="16" borderId="7" xfId="2" applyNumberFormat="1" applyFont="1" applyFill="1" applyBorder="1" applyAlignment="1" applyProtection="1">
      <alignment horizontal="center" vertical="center" wrapText="1"/>
      <protection locked="0"/>
    </xf>
    <xf numFmtId="4" fontId="10" fillId="16" borderId="7" xfId="2" applyNumberFormat="1" applyFont="1" applyFill="1" applyBorder="1" applyAlignment="1" applyProtection="1">
      <alignment horizontal="center" vertical="center" wrapText="1"/>
      <protection locked="0"/>
    </xf>
    <xf numFmtId="3" fontId="10" fillId="16" borderId="7" xfId="2" applyNumberFormat="1" applyFont="1" applyFill="1" applyBorder="1" applyAlignment="1" applyProtection="1">
      <alignment horizontal="center" vertical="center" wrapText="1"/>
      <protection locked="0"/>
    </xf>
    <xf numFmtId="0" fontId="10" fillId="15" borderId="7" xfId="0" applyFont="1" applyFill="1" applyBorder="1" applyAlignment="1">
      <alignment wrapText="1"/>
    </xf>
    <xf numFmtId="0" fontId="11" fillId="15" borderId="7" xfId="0" applyFont="1" applyFill="1" applyBorder="1" applyAlignment="1">
      <alignment wrapText="1"/>
    </xf>
    <xf numFmtId="0" fontId="11" fillId="2" borderId="7" xfId="0" applyFont="1" applyFill="1" applyBorder="1" applyAlignment="1">
      <alignment wrapText="1"/>
    </xf>
    <xf numFmtId="0" fontId="11" fillId="2" borderId="7" xfId="0" applyFont="1" applyFill="1" applyBorder="1" applyAlignment="1">
      <alignment vertical="center" wrapText="1"/>
    </xf>
    <xf numFmtId="0" fontId="11" fillId="2" borderId="7" xfId="0" applyFont="1" applyFill="1" applyBorder="1" applyAlignment="1">
      <alignment horizontal="center" vertical="center"/>
    </xf>
    <xf numFmtId="164" fontId="11" fillId="2" borderId="7" xfId="0" applyNumberFormat="1" applyFont="1" applyFill="1" applyBorder="1" applyAlignment="1">
      <alignment horizontal="center" vertical="center"/>
    </xf>
    <xf numFmtId="164" fontId="11" fillId="0" borderId="7" xfId="0" applyNumberFormat="1" applyFont="1" applyBorder="1" applyAlignment="1">
      <alignment vertical="center"/>
    </xf>
    <xf numFmtId="164" fontId="11" fillId="0" borderId="7" xfId="0" applyNumberFormat="1" applyFont="1" applyBorder="1"/>
    <xf numFmtId="164" fontId="11" fillId="0" borderId="0" xfId="0" applyNumberFormat="1" applyFont="1"/>
    <xf numFmtId="0" fontId="11" fillId="0" borderId="7" xfId="0" applyFont="1" applyBorder="1" applyAlignment="1">
      <alignment wrapText="1"/>
    </xf>
    <xf numFmtId="0" fontId="13" fillId="3" borderId="7" xfId="0" applyFont="1" applyFill="1" applyBorder="1" applyAlignment="1">
      <alignment horizontal="center"/>
    </xf>
    <xf numFmtId="0" fontId="12" fillId="10" borderId="7" xfId="0" applyFont="1" applyFill="1" applyBorder="1" applyAlignment="1">
      <alignment vertical="center" wrapText="1"/>
    </xf>
    <xf numFmtId="0" fontId="11" fillId="0" borderId="7" xfId="0" applyFont="1" applyBorder="1"/>
    <xf numFmtId="164" fontId="11" fillId="0" borderId="7" xfId="0" applyNumberFormat="1" applyFont="1" applyBorder="1" applyAlignment="1"/>
    <xf numFmtId="0" fontId="12" fillId="10" borderId="7" xfId="0" applyFont="1" applyFill="1" applyBorder="1" applyAlignment="1">
      <alignment horizontal="center" vertical="center" wrapText="1"/>
    </xf>
    <xf numFmtId="0" fontId="12" fillId="10" borderId="7" xfId="0" applyFont="1" applyFill="1" applyBorder="1" applyAlignment="1">
      <alignment horizontal="center" vertical="center"/>
    </xf>
    <xf numFmtId="164" fontId="11" fillId="0" borderId="7" xfId="0" applyNumberFormat="1" applyFont="1" applyBorder="1" applyAlignment="1">
      <alignment horizontal="center"/>
    </xf>
    <xf numFmtId="0" fontId="11" fillId="0" borderId="7" xfId="0" applyFont="1" applyBorder="1" applyAlignment="1">
      <alignment horizontal="center"/>
    </xf>
    <xf numFmtId="0" fontId="11" fillId="0" borderId="0" xfId="0" applyFont="1" applyFill="1" applyBorder="1" applyAlignment="1">
      <alignment horizontal="center" vertical="center"/>
    </xf>
    <xf numFmtId="0" fontId="11" fillId="0" borderId="0" xfId="0" applyFont="1" applyBorder="1"/>
    <xf numFmtId="0" fontId="9" fillId="13" borderId="7"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4" fillId="2" borderId="7" xfId="0" applyFont="1" applyFill="1" applyBorder="1" applyAlignment="1">
      <alignment horizontal="justify" vertical="center" wrapText="1"/>
    </xf>
    <xf numFmtId="168" fontId="4" fillId="2" borderId="7" xfId="1" applyNumberFormat="1" applyFont="1" applyFill="1" applyBorder="1" applyAlignment="1">
      <alignment horizontal="center" vertical="center"/>
    </xf>
    <xf numFmtId="168" fontId="4" fillId="2" borderId="7" xfId="0" applyNumberFormat="1" applyFont="1" applyFill="1" applyBorder="1" applyAlignment="1">
      <alignment horizontal="center" vertical="center"/>
    </xf>
    <xf numFmtId="169" fontId="4" fillId="2" borderId="7" xfId="0" applyNumberFormat="1" applyFont="1" applyFill="1" applyBorder="1" applyAlignment="1">
      <alignment horizontal="center" vertical="center"/>
    </xf>
    <xf numFmtId="0" fontId="4" fillId="2" borderId="0" xfId="0" applyFont="1" applyFill="1"/>
    <xf numFmtId="164" fontId="4" fillId="2" borderId="7" xfId="0" applyNumberFormat="1" applyFont="1" applyFill="1" applyBorder="1"/>
    <xf numFmtId="0" fontId="9" fillId="14" borderId="7" xfId="0" applyFont="1" applyFill="1" applyBorder="1" applyAlignment="1">
      <alignment horizontal="center" vertical="center" wrapText="1"/>
    </xf>
    <xf numFmtId="0" fontId="14" fillId="2" borderId="7" xfId="0" applyFont="1" applyFill="1" applyBorder="1" applyAlignment="1">
      <alignment horizontal="justify" vertical="center" wrapText="1"/>
    </xf>
    <xf numFmtId="0" fontId="4" fillId="2" borderId="7" xfId="0" applyFont="1" applyFill="1" applyBorder="1"/>
    <xf numFmtId="164" fontId="4" fillId="2" borderId="0" xfId="0" applyNumberFormat="1" applyFont="1" applyFill="1"/>
    <xf numFmtId="0" fontId="7" fillId="0" borderId="7" xfId="0" applyFont="1" applyBorder="1"/>
    <xf numFmtId="0" fontId="7" fillId="0" borderId="7" xfId="0" applyFont="1" applyBorder="1" applyAlignment="1">
      <alignment wrapText="1"/>
    </xf>
    <xf numFmtId="164" fontId="7" fillId="0" borderId="7" xfId="0" applyNumberFormat="1" applyFont="1" applyBorder="1"/>
    <xf numFmtId="0" fontId="13" fillId="3" borderId="7" xfId="0" applyFont="1" applyFill="1" applyBorder="1" applyAlignment="1">
      <alignment horizontal="center" wrapText="1"/>
    </xf>
    <xf numFmtId="0" fontId="3" fillId="0" borderId="7" xfId="0" applyFont="1" applyBorder="1" applyAlignment="1">
      <alignment horizontal="center" vertical="center" wrapText="1"/>
    </xf>
    <xf numFmtId="0" fontId="7" fillId="0" borderId="0" xfId="0" applyFont="1"/>
    <xf numFmtId="0" fontId="17" fillId="0" borderId="7" xfId="0" applyFont="1" applyBorder="1" applyAlignment="1">
      <alignment horizontal="center" vertical="center" wrapText="1"/>
    </xf>
    <xf numFmtId="170" fontId="17" fillId="0" borderId="7" xfId="1" applyNumberFormat="1" applyFont="1" applyBorder="1" applyAlignment="1">
      <alignment horizontal="center" vertical="center" wrapText="1"/>
    </xf>
    <xf numFmtId="0" fontId="18" fillId="0" borderId="7" xfId="0" applyFont="1" applyBorder="1" applyAlignment="1">
      <alignment horizontal="center" vertical="center"/>
    </xf>
    <xf numFmtId="0" fontId="18" fillId="2" borderId="7" xfId="0" applyFont="1" applyFill="1" applyBorder="1" applyAlignment="1">
      <alignment horizontal="center" vertical="center"/>
    </xf>
    <xf numFmtId="0" fontId="16" fillId="0" borderId="7" xfId="0" applyFont="1" applyBorder="1" applyAlignment="1">
      <alignment horizontal="center" vertical="center" wrapText="1"/>
    </xf>
    <xf numFmtId="3" fontId="18" fillId="0" borderId="7" xfId="0" applyNumberFormat="1" applyFont="1" applyBorder="1" applyAlignment="1">
      <alignment horizontal="center" vertical="center"/>
    </xf>
    <xf numFmtId="170" fontId="18" fillId="0" borderId="7" xfId="0" applyNumberFormat="1" applyFont="1" applyBorder="1" applyAlignment="1">
      <alignment horizontal="center" vertical="center"/>
    </xf>
    <xf numFmtId="170" fontId="18" fillId="3" borderId="7" xfId="0" applyNumberFormat="1" applyFont="1" applyFill="1" applyBorder="1" applyAlignment="1">
      <alignment horizontal="center" vertical="center"/>
    </xf>
    <xf numFmtId="166" fontId="19" fillId="0" borderId="24" xfId="3" applyFont="1" applyBorder="1" applyAlignment="1">
      <alignment horizontal="center" vertical="center" wrapText="1"/>
    </xf>
    <xf numFmtId="166" fontId="19" fillId="0" borderId="21" xfId="3" applyFont="1" applyBorder="1" applyAlignment="1">
      <alignment horizontal="center" vertical="center" wrapText="1"/>
    </xf>
    <xf numFmtId="166" fontId="19" fillId="0" borderId="22" xfId="3" applyFont="1" applyBorder="1" applyAlignment="1">
      <alignment horizontal="center" vertical="center" wrapText="1"/>
    </xf>
    <xf numFmtId="166" fontId="19" fillId="0" borderId="7" xfId="3" applyFont="1" applyBorder="1" applyAlignment="1">
      <alignment horizontal="center" vertical="center" wrapText="1"/>
    </xf>
    <xf numFmtId="166" fontId="19" fillId="0" borderId="25" xfId="3" applyFont="1" applyBorder="1" applyAlignment="1">
      <alignment horizontal="center" vertical="center" wrapText="1"/>
    </xf>
    <xf numFmtId="166" fontId="19" fillId="0" borderId="20" xfId="3" applyFont="1" applyBorder="1" applyAlignment="1">
      <alignment horizontal="center" vertical="center" wrapText="1"/>
    </xf>
    <xf numFmtId="166" fontId="19" fillId="0" borderId="11" xfId="3" applyFont="1" applyBorder="1" applyAlignment="1">
      <alignment horizontal="center" vertical="center" wrapText="1"/>
    </xf>
    <xf numFmtId="166" fontId="19" fillId="2" borderId="11" xfId="3" applyFont="1" applyFill="1" applyBorder="1" applyAlignment="1">
      <alignment horizontal="center" vertical="center" wrapText="1"/>
    </xf>
    <xf numFmtId="166" fontId="19" fillId="2" borderId="20" xfId="3" applyFont="1" applyFill="1" applyBorder="1" applyAlignment="1">
      <alignment horizontal="center" vertical="center" wrapText="1"/>
    </xf>
    <xf numFmtId="0" fontId="20" fillId="2" borderId="7" xfId="0" applyFont="1" applyFill="1" applyBorder="1" applyAlignment="1">
      <alignment horizontal="center" vertical="center" wrapText="1"/>
    </xf>
    <xf numFmtId="0" fontId="20" fillId="0" borderId="8" xfId="0" applyFont="1" applyBorder="1" applyAlignment="1">
      <alignment horizontal="center" vertical="center" wrapText="1"/>
    </xf>
    <xf numFmtId="166" fontId="20" fillId="0" borderId="9" xfId="3" applyFont="1" applyBorder="1" applyAlignment="1">
      <alignment horizontal="center" vertical="center" wrapText="1"/>
    </xf>
    <xf numFmtId="166" fontId="20" fillId="0" borderId="7" xfId="3" applyFont="1" applyBorder="1" applyAlignment="1">
      <alignment horizontal="center" vertical="center" wrapText="1"/>
    </xf>
    <xf numFmtId="166" fontId="20" fillId="0" borderId="8" xfId="3" applyFont="1" applyBorder="1" applyAlignment="1">
      <alignment horizontal="center" vertical="center" wrapText="1"/>
    </xf>
    <xf numFmtId="166" fontId="20" fillId="0" borderId="7" xfId="3" applyFont="1" applyFill="1" applyBorder="1" applyAlignment="1">
      <alignment horizontal="center" vertical="center" wrapText="1"/>
    </xf>
    <xf numFmtId="166" fontId="20" fillId="0" borderId="15" xfId="3" applyFont="1" applyFill="1" applyBorder="1" applyAlignment="1">
      <alignment vertical="center"/>
    </xf>
    <xf numFmtId="166" fontId="20" fillId="0" borderId="10" xfId="3" applyFont="1" applyFill="1" applyBorder="1" applyAlignment="1">
      <alignment vertical="center"/>
    </xf>
    <xf numFmtId="166" fontId="20" fillId="0" borderId="9" xfId="3" applyFont="1" applyFill="1" applyBorder="1" applyAlignment="1">
      <alignment vertical="center"/>
    </xf>
    <xf numFmtId="166" fontId="20" fillId="3" borderId="10" xfId="3" applyFont="1" applyFill="1" applyBorder="1" applyAlignment="1">
      <alignment vertical="center"/>
    </xf>
    <xf numFmtId="166" fontId="20" fillId="2" borderId="9" xfId="3" applyFont="1" applyFill="1" applyBorder="1" applyAlignment="1">
      <alignment vertical="center"/>
    </xf>
    <xf numFmtId="166" fontId="20" fillId="2" borderId="10" xfId="3" applyFont="1" applyFill="1" applyBorder="1" applyAlignment="1">
      <alignment vertical="center"/>
    </xf>
    <xf numFmtId="166" fontId="20" fillId="2" borderId="14" xfId="3" applyFont="1" applyFill="1" applyBorder="1" applyAlignment="1">
      <alignment vertical="center"/>
    </xf>
    <xf numFmtId="0" fontId="3" fillId="0" borderId="0" xfId="0" applyFont="1"/>
    <xf numFmtId="166" fontId="21" fillId="0" borderId="24" xfId="3" applyFont="1" applyBorder="1" applyAlignment="1">
      <alignment horizontal="center" vertical="center" wrapText="1"/>
    </xf>
    <xf numFmtId="166" fontId="21" fillId="0" borderId="21" xfId="3" applyFont="1" applyBorder="1" applyAlignment="1">
      <alignment horizontal="center" vertical="center" wrapText="1"/>
    </xf>
    <xf numFmtId="166" fontId="21" fillId="0" borderId="22" xfId="3" applyFont="1" applyBorder="1" applyAlignment="1">
      <alignment horizontal="center" vertical="center" wrapText="1"/>
    </xf>
    <xf numFmtId="166" fontId="21" fillId="0" borderId="11" xfId="3" applyFont="1" applyBorder="1" applyAlignment="1">
      <alignment horizontal="center" vertical="center" wrapText="1"/>
    </xf>
    <xf numFmtId="0" fontId="21" fillId="0" borderId="20" xfId="0" applyFont="1" applyBorder="1" applyAlignment="1">
      <alignment horizontal="center" vertical="center" wrapText="1"/>
    </xf>
    <xf numFmtId="166" fontId="21" fillId="0" borderId="11" xfId="3" applyFont="1" applyFill="1" applyBorder="1" applyAlignment="1">
      <alignment horizontal="center" vertical="center" wrapText="1"/>
    </xf>
    <xf numFmtId="0" fontId="21" fillId="0" borderId="20" xfId="0" applyFont="1" applyFill="1" applyBorder="1" applyAlignment="1">
      <alignment horizontal="center" vertical="center" wrapText="1"/>
    </xf>
    <xf numFmtId="166" fontId="21" fillId="0" borderId="20" xfId="3" applyFont="1" applyBorder="1" applyAlignment="1">
      <alignment horizontal="center" vertical="center" wrapText="1"/>
    </xf>
    <xf numFmtId="0" fontId="22" fillId="0" borderId="9" xfId="0" applyFont="1" applyBorder="1" applyAlignment="1">
      <alignment horizontal="center" vertical="center"/>
    </xf>
    <xf numFmtId="0" fontId="22" fillId="2" borderId="7"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165" fontId="22" fillId="0" borderId="7" xfId="4" applyFont="1" applyBorder="1" applyAlignment="1">
      <alignment horizontal="center" vertical="center"/>
    </xf>
    <xf numFmtId="165" fontId="22" fillId="0" borderId="10" xfId="4" applyFont="1" applyBorder="1" applyAlignment="1">
      <alignment horizontal="center" vertical="center"/>
    </xf>
    <xf numFmtId="170" fontId="22" fillId="0" borderId="9" xfId="0" applyNumberFormat="1" applyFont="1" applyBorder="1" applyAlignment="1">
      <alignment horizontal="center" vertical="center"/>
    </xf>
    <xf numFmtId="170" fontId="22" fillId="2" borderId="10" xfId="0" applyNumberFormat="1" applyFont="1" applyFill="1" applyBorder="1" applyAlignment="1">
      <alignment horizontal="center" vertical="center"/>
    </xf>
    <xf numFmtId="170" fontId="22" fillId="2" borderId="9" xfId="0" applyNumberFormat="1" applyFont="1" applyFill="1" applyBorder="1" applyAlignment="1">
      <alignment horizontal="center" vertical="center"/>
    </xf>
    <xf numFmtId="170" fontId="22" fillId="2" borderId="8" xfId="0" applyNumberFormat="1" applyFont="1" applyFill="1" applyBorder="1" applyAlignment="1">
      <alignment horizontal="center" vertical="center"/>
    </xf>
    <xf numFmtId="165" fontId="22" fillId="2" borderId="9" xfId="4" applyFont="1" applyFill="1" applyBorder="1" applyAlignment="1">
      <alignment horizontal="center" vertical="center"/>
    </xf>
    <xf numFmtId="165" fontId="22" fillId="2" borderId="8" xfId="4" applyFont="1" applyFill="1" applyBorder="1" applyAlignment="1">
      <alignment horizontal="center" vertical="center"/>
    </xf>
    <xf numFmtId="165" fontId="22" fillId="2" borderId="10" xfId="4" applyFont="1" applyFill="1" applyBorder="1" applyAlignment="1">
      <alignment horizontal="center" vertical="center"/>
    </xf>
    <xf numFmtId="165" fontId="22" fillId="2" borderId="30" xfId="4" applyFont="1" applyFill="1" applyBorder="1" applyAlignment="1">
      <alignment horizontal="center" vertical="center"/>
    </xf>
    <xf numFmtId="165" fontId="22" fillId="2" borderId="31" xfId="4" applyFont="1" applyFill="1" applyBorder="1" applyAlignment="1">
      <alignment horizontal="center" vertical="center"/>
    </xf>
    <xf numFmtId="0" fontId="22" fillId="0" borderId="7" xfId="0" applyFont="1" applyBorder="1" applyAlignment="1">
      <alignment horizontal="center" vertical="center" wrapText="1"/>
    </xf>
    <xf numFmtId="166" fontId="5" fillId="0" borderId="7" xfId="3" applyFont="1" applyBorder="1" applyAlignment="1">
      <alignment vertical="center" wrapText="1"/>
    </xf>
    <xf numFmtId="0" fontId="5" fillId="0" borderId="7" xfId="0" applyFont="1" applyBorder="1" applyAlignment="1">
      <alignment horizontal="center" vertical="center" wrapText="1"/>
    </xf>
    <xf numFmtId="0" fontId="23" fillId="0" borderId="7" xfId="0" applyFont="1" applyBorder="1" applyAlignment="1">
      <alignment vertical="center" textRotation="255" wrapText="1"/>
    </xf>
    <xf numFmtId="0" fontId="5" fillId="0" borderId="7" xfId="0" applyFont="1" applyBorder="1" applyAlignment="1">
      <alignment vertical="center" wrapText="1"/>
    </xf>
    <xf numFmtId="166" fontId="5" fillId="0" borderId="7" xfId="3" applyFont="1" applyBorder="1" applyAlignment="1">
      <alignment horizontal="center" vertical="center" wrapText="1"/>
    </xf>
    <xf numFmtId="165" fontId="3" fillId="0" borderId="7" xfId="4" applyFont="1" applyBorder="1" applyAlignment="1">
      <alignment horizontal="center" vertical="center" wrapText="1"/>
    </xf>
    <xf numFmtId="171" fontId="3" fillId="0" borderId="7" xfId="0" applyNumberFormat="1" applyFont="1" applyBorder="1" applyAlignment="1">
      <alignment horizontal="center" vertical="center" wrapText="1"/>
    </xf>
    <xf numFmtId="0" fontId="3" fillId="0" borderId="7" xfId="0" applyFont="1" applyFill="1" applyBorder="1" applyAlignment="1">
      <alignment horizontal="center" vertical="center" wrapText="1"/>
    </xf>
    <xf numFmtId="0" fontId="3" fillId="0" borderId="7" xfId="0" applyFont="1" applyBorder="1"/>
    <xf numFmtId="165" fontId="3" fillId="0" borderId="7" xfId="0" applyNumberFormat="1" applyFont="1" applyBorder="1"/>
    <xf numFmtId="0" fontId="24" fillId="0" borderId="0" xfId="0" applyFont="1" applyAlignment="1">
      <alignment wrapText="1"/>
    </xf>
    <xf numFmtId="0" fontId="3" fillId="2" borderId="7" xfId="0" applyFont="1" applyFill="1" applyBorder="1" applyAlignment="1">
      <alignment horizontal="center" vertical="center" wrapText="1"/>
    </xf>
    <xf numFmtId="164" fontId="3" fillId="0" borderId="0" xfId="0" applyNumberFormat="1" applyFont="1"/>
    <xf numFmtId="164" fontId="3" fillId="0" borderId="7" xfId="0" applyNumberFormat="1" applyFont="1" applyBorder="1"/>
    <xf numFmtId="168" fontId="3" fillId="0" borderId="7" xfId="1" applyNumberFormat="1" applyFont="1" applyBorder="1"/>
    <xf numFmtId="0" fontId="3" fillId="0" borderId="7" xfId="0" applyFont="1" applyBorder="1" applyAlignment="1">
      <alignment wrapText="1"/>
    </xf>
    <xf numFmtId="166" fontId="20" fillId="3" borderId="8" xfId="3" applyFont="1" applyFill="1" applyBorder="1" applyAlignment="1">
      <alignment horizontal="center" vertical="center" wrapText="1"/>
    </xf>
    <xf numFmtId="165" fontId="22" fillId="3" borderId="10" xfId="4" applyFont="1" applyFill="1" applyBorder="1" applyAlignment="1">
      <alignment horizontal="center" vertical="center"/>
    </xf>
    <xf numFmtId="164" fontId="11" fillId="3" borderId="0" xfId="0" applyNumberFormat="1" applyFont="1" applyFill="1" applyAlignment="1">
      <alignment vertical="center"/>
    </xf>
    <xf numFmtId="164" fontId="11" fillId="3" borderId="7" xfId="0" applyNumberFormat="1" applyFont="1" applyFill="1" applyBorder="1"/>
    <xf numFmtId="0" fontId="25" fillId="3" borderId="7" xfId="0" applyFont="1" applyFill="1" applyBorder="1" applyAlignment="1">
      <alignment horizontal="center"/>
    </xf>
    <xf numFmtId="0" fontId="25" fillId="3" borderId="7" xfId="2" applyFont="1" applyFill="1" applyBorder="1" applyAlignment="1" applyProtection="1">
      <alignment horizontal="center" vertical="center" wrapText="1"/>
      <protection locked="0"/>
    </xf>
    <xf numFmtId="4" fontId="25" fillId="5" borderId="7" xfId="2" applyNumberFormat="1" applyFont="1" applyFill="1" applyBorder="1" applyAlignment="1" applyProtection="1">
      <alignment horizontal="center" vertical="center" wrapText="1"/>
      <protection locked="0"/>
    </xf>
    <xf numFmtId="3" fontId="25" fillId="5" borderId="7" xfId="2" applyNumberFormat="1" applyFont="1" applyFill="1" applyBorder="1" applyAlignment="1" applyProtection="1">
      <alignment horizontal="center" vertical="center" wrapText="1"/>
      <protection locked="0"/>
    </xf>
    <xf numFmtId="4" fontId="25" fillId="7" borderId="7" xfId="2" applyNumberFormat="1" applyFont="1" applyFill="1" applyBorder="1" applyAlignment="1" applyProtection="1">
      <alignment horizontal="center" vertical="center" wrapText="1"/>
      <protection locked="0"/>
    </xf>
    <xf numFmtId="4" fontId="26" fillId="7" borderId="7" xfId="2" applyNumberFormat="1" applyFont="1" applyFill="1" applyBorder="1" applyAlignment="1" applyProtection="1">
      <alignment horizontal="center" vertical="center" wrapText="1"/>
      <protection locked="0"/>
    </xf>
    <xf numFmtId="3" fontId="26" fillId="7" borderId="7" xfId="2" applyNumberFormat="1" applyFont="1" applyFill="1" applyBorder="1" applyAlignment="1" applyProtection="1">
      <alignment horizontal="center" vertical="center" wrapText="1"/>
      <protection locked="0"/>
    </xf>
    <xf numFmtId="4" fontId="25" fillId="6" borderId="7" xfId="2" applyNumberFormat="1" applyFont="1" applyFill="1" applyBorder="1" applyAlignment="1" applyProtection="1">
      <alignment horizontal="center" vertical="center" wrapText="1"/>
      <protection locked="0"/>
    </xf>
    <xf numFmtId="4" fontId="26" fillId="6" borderId="7" xfId="2" applyNumberFormat="1" applyFont="1" applyFill="1" applyBorder="1" applyAlignment="1" applyProtection="1">
      <alignment horizontal="center" vertical="center" wrapText="1"/>
      <protection locked="0"/>
    </xf>
    <xf numFmtId="3" fontId="26" fillId="6" borderId="7" xfId="2" applyNumberFormat="1" applyFont="1" applyFill="1" applyBorder="1" applyAlignment="1" applyProtection="1">
      <alignment horizontal="center" vertical="center" wrapText="1"/>
      <protection locked="0"/>
    </xf>
    <xf numFmtId="0" fontId="27" fillId="8" borderId="7" xfId="0" applyFont="1" applyFill="1" applyBorder="1" applyAlignment="1">
      <alignment wrapText="1"/>
    </xf>
    <xf numFmtId="0" fontId="27" fillId="0" borderId="7" xfId="0" applyFont="1" applyBorder="1" applyAlignment="1">
      <alignment wrapText="1"/>
    </xf>
    <xf numFmtId="0" fontId="28" fillId="0" borderId="7" xfId="0" applyFont="1" applyBorder="1" applyAlignment="1">
      <alignment vertical="center" wrapText="1"/>
    </xf>
    <xf numFmtId="0" fontId="27" fillId="0" borderId="7" xfId="0" applyFont="1" applyBorder="1" applyAlignment="1">
      <alignment horizontal="center" vertical="center"/>
    </xf>
    <xf numFmtId="164" fontId="27" fillId="0" borderId="7" xfId="0" applyNumberFormat="1" applyFont="1" applyBorder="1" applyAlignment="1">
      <alignment horizontal="center" vertical="center"/>
    </xf>
    <xf numFmtId="164" fontId="27" fillId="0" borderId="7" xfId="0" applyNumberFormat="1" applyFont="1" applyFill="1" applyBorder="1" applyAlignment="1">
      <alignment horizontal="center" vertical="center"/>
    </xf>
    <xf numFmtId="164" fontId="27" fillId="0" borderId="7" xfId="0" applyNumberFormat="1" applyFont="1" applyBorder="1" applyAlignment="1">
      <alignment vertical="center"/>
    </xf>
    <xf numFmtId="164" fontId="27" fillId="0" borderId="7" xfId="0" applyNumberFormat="1" applyFont="1" applyBorder="1"/>
    <xf numFmtId="164" fontId="27" fillId="3" borderId="7" xfId="0" applyNumberFormat="1" applyFont="1" applyFill="1" applyBorder="1"/>
    <xf numFmtId="168" fontId="4" fillId="3" borderId="7" xfId="0" applyNumberFormat="1" applyFont="1" applyFill="1" applyBorder="1" applyAlignment="1">
      <alignment horizontal="center" vertical="center"/>
    </xf>
    <xf numFmtId="164" fontId="4" fillId="3" borderId="7" xfId="0" applyNumberFormat="1" applyFont="1" applyFill="1" applyBorder="1"/>
    <xf numFmtId="0" fontId="4" fillId="3" borderId="7" xfId="0" applyFont="1" applyFill="1" applyBorder="1" applyAlignment="1">
      <alignment horizontal="center" vertical="center"/>
    </xf>
    <xf numFmtId="0" fontId="30" fillId="0" borderId="7" xfId="0" applyFont="1" applyBorder="1" applyAlignment="1">
      <alignment wrapText="1"/>
    </xf>
    <xf numFmtId="0" fontId="29" fillId="9" borderId="7" xfId="0" applyFont="1" applyFill="1" applyBorder="1" applyAlignment="1">
      <alignment horizontal="center" vertical="center" wrapText="1"/>
    </xf>
    <xf numFmtId="0" fontId="29" fillId="17" borderId="7" xfId="0" applyFont="1" applyFill="1" applyBorder="1" applyAlignment="1">
      <alignment horizontal="center" vertical="center" wrapText="1"/>
    </xf>
    <xf numFmtId="164" fontId="30" fillId="0" borderId="7" xfId="0" applyNumberFormat="1" applyFont="1" applyBorder="1" applyAlignment="1">
      <alignment wrapText="1"/>
    </xf>
    <xf numFmtId="0" fontId="31" fillId="10" borderId="7" xfId="0" applyFont="1" applyFill="1" applyBorder="1" applyAlignment="1">
      <alignment horizontal="center" vertical="center" wrapText="1"/>
    </xf>
    <xf numFmtId="0" fontId="31" fillId="10" borderId="7" xfId="0" applyFont="1" applyFill="1" applyBorder="1" applyAlignment="1">
      <alignment horizontal="justify" vertical="center" wrapText="1"/>
    </xf>
    <xf numFmtId="164" fontId="30" fillId="0" borderId="7" xfId="0" applyNumberFormat="1" applyFont="1" applyBorder="1" applyAlignment="1">
      <alignment horizontal="center" wrapText="1"/>
    </xf>
    <xf numFmtId="0" fontId="30" fillId="10" borderId="7" xfId="0" applyFont="1" applyFill="1" applyBorder="1" applyAlignment="1">
      <alignment horizontal="center" vertical="center" wrapText="1"/>
    </xf>
    <xf numFmtId="0" fontId="31" fillId="10" borderId="7" xfId="0" applyFont="1" applyFill="1" applyBorder="1" applyAlignment="1">
      <alignment vertical="center" wrapText="1"/>
    </xf>
    <xf numFmtId="0" fontId="31" fillId="0" borderId="7" xfId="0" applyFont="1" applyBorder="1" applyAlignment="1">
      <alignment wrapText="1"/>
    </xf>
    <xf numFmtId="164" fontId="30" fillId="3" borderId="7" xfId="0" applyNumberFormat="1" applyFont="1" applyFill="1" applyBorder="1" applyAlignment="1">
      <alignment wrapText="1"/>
    </xf>
    <xf numFmtId="168" fontId="0" fillId="2" borderId="7" xfId="1" applyNumberFormat="1" applyFont="1" applyFill="1" applyBorder="1" applyAlignment="1">
      <alignment horizontal="center" vertical="center"/>
    </xf>
    <xf numFmtId="168" fontId="32" fillId="2" borderId="7" xfId="1" applyNumberFormat="1" applyFont="1" applyFill="1" applyBorder="1" applyAlignment="1">
      <alignment horizontal="center" vertical="center"/>
    </xf>
    <xf numFmtId="168" fontId="32" fillId="2" borderId="7" xfId="0" applyNumberFormat="1" applyFont="1" applyFill="1" applyBorder="1" applyAlignment="1">
      <alignment horizontal="center" vertical="center"/>
    </xf>
    <xf numFmtId="164" fontId="0" fillId="2" borderId="7" xfId="0" applyNumberFormat="1" applyFill="1" applyBorder="1" applyAlignment="1">
      <alignment horizontal="center" vertical="center"/>
    </xf>
    <xf numFmtId="0" fontId="16" fillId="2" borderId="7" xfId="0" applyFont="1" applyFill="1" applyBorder="1" applyAlignment="1">
      <alignment horizontal="center" vertical="center" wrapText="1"/>
    </xf>
    <xf numFmtId="0" fontId="18" fillId="0" borderId="0" xfId="0" applyFont="1"/>
    <xf numFmtId="0" fontId="17" fillId="18" borderId="7" xfId="0" applyFont="1" applyFill="1" applyBorder="1" applyAlignment="1">
      <alignment horizontal="center" vertical="center" wrapText="1"/>
    </xf>
    <xf numFmtId="0" fontId="18" fillId="2" borderId="7" xfId="0" applyFont="1" applyFill="1" applyBorder="1" applyAlignment="1">
      <alignment horizontal="center" vertical="center" wrapText="1"/>
    </xf>
    <xf numFmtId="169" fontId="17" fillId="9" borderId="7" xfId="0" applyNumberFormat="1" applyFont="1" applyFill="1" applyBorder="1" applyAlignment="1">
      <alignment horizontal="center" vertical="center" wrapText="1"/>
    </xf>
    <xf numFmtId="0" fontId="33" fillId="2" borderId="7" xfId="0" applyFont="1" applyFill="1" applyBorder="1" applyAlignment="1">
      <alignment horizontal="center" vertical="center" wrapText="1"/>
    </xf>
    <xf numFmtId="164" fontId="18" fillId="2" borderId="7" xfId="0" applyNumberFormat="1" applyFont="1" applyFill="1" applyBorder="1" applyAlignment="1">
      <alignment horizontal="center" vertical="center"/>
    </xf>
    <xf numFmtId="169" fontId="18" fillId="2" borderId="7" xfId="0" applyNumberFormat="1" applyFont="1" applyFill="1" applyBorder="1" applyAlignment="1">
      <alignment horizontal="center" vertical="center"/>
    </xf>
    <xf numFmtId="168" fontId="18" fillId="2" borderId="7" xfId="0" applyNumberFormat="1" applyFont="1" applyFill="1" applyBorder="1" applyAlignment="1">
      <alignment horizontal="center" vertical="center"/>
    </xf>
    <xf numFmtId="168" fontId="18" fillId="2" borderId="7" xfId="1" applyNumberFormat="1" applyFont="1" applyFill="1" applyBorder="1" applyAlignment="1">
      <alignment horizontal="center" vertical="center"/>
    </xf>
    <xf numFmtId="0" fontId="16" fillId="2" borderId="7" xfId="0" applyFont="1" applyFill="1" applyBorder="1" applyAlignment="1">
      <alignment horizontal="center" vertical="center"/>
    </xf>
    <xf numFmtId="0" fontId="17" fillId="0" borderId="0" xfId="0" applyFont="1"/>
    <xf numFmtId="169" fontId="18" fillId="9" borderId="7" xfId="0" applyNumberFormat="1" applyFont="1" applyFill="1" applyBorder="1" applyAlignment="1">
      <alignment horizontal="center" vertical="center"/>
    </xf>
    <xf numFmtId="164" fontId="18" fillId="9" borderId="7" xfId="0" applyNumberFormat="1" applyFont="1" applyFill="1" applyBorder="1" applyAlignment="1">
      <alignment horizontal="center" vertical="center"/>
    </xf>
    <xf numFmtId="168" fontId="18" fillId="9" borderId="7" xfId="0" applyNumberFormat="1" applyFont="1" applyFill="1" applyBorder="1" applyAlignment="1">
      <alignment horizontal="center" vertical="center"/>
    </xf>
    <xf numFmtId="168" fontId="18" fillId="9" borderId="32" xfId="0" applyNumberFormat="1" applyFont="1" applyFill="1" applyBorder="1" applyAlignment="1">
      <alignment horizontal="center" vertical="center"/>
    </xf>
    <xf numFmtId="168" fontId="18" fillId="2" borderId="7" xfId="1" applyNumberFormat="1" applyFont="1" applyFill="1" applyBorder="1" applyAlignment="1">
      <alignment horizontal="center" vertical="center" wrapText="1"/>
    </xf>
    <xf numFmtId="168" fontId="18" fillId="9" borderId="7" xfId="1" applyNumberFormat="1" applyFont="1" applyFill="1" applyBorder="1" applyAlignment="1">
      <alignment horizontal="center" vertical="center"/>
    </xf>
    <xf numFmtId="168" fontId="33" fillId="2" borderId="8" xfId="1" applyNumberFormat="1" applyFont="1" applyFill="1" applyBorder="1" applyAlignment="1">
      <alignment horizontal="center" vertical="center" wrapText="1"/>
    </xf>
    <xf numFmtId="169" fontId="17" fillId="0" borderId="7" xfId="0" applyNumberFormat="1" applyFont="1" applyBorder="1" applyAlignment="1">
      <alignment horizontal="center" vertical="center"/>
    </xf>
    <xf numFmtId="0" fontId="17" fillId="0" borderId="0" xfId="0" applyFont="1" applyAlignment="1">
      <alignment horizontal="center"/>
    </xf>
    <xf numFmtId="168" fontId="18" fillId="2" borderId="21" xfId="1" applyNumberFormat="1" applyFont="1" applyFill="1" applyBorder="1" applyAlignment="1">
      <alignment horizontal="center" vertical="center"/>
    </xf>
    <xf numFmtId="168" fontId="18" fillId="2" borderId="13" xfId="1" applyNumberFormat="1" applyFont="1" applyFill="1" applyBorder="1" applyAlignment="1">
      <alignment horizontal="center" vertical="center"/>
    </xf>
    <xf numFmtId="168" fontId="18" fillId="2" borderId="32" xfId="1" applyNumberFormat="1" applyFont="1" applyFill="1" applyBorder="1" applyAlignment="1">
      <alignment horizontal="center" vertical="center"/>
    </xf>
    <xf numFmtId="0" fontId="18" fillId="9" borderId="32" xfId="0" applyFont="1" applyFill="1" applyBorder="1" applyAlignment="1">
      <alignment horizontal="center" vertical="center"/>
    </xf>
    <xf numFmtId="0" fontId="17" fillId="0" borderId="7" xfId="0" applyFont="1" applyBorder="1" applyAlignment="1">
      <alignment horizontal="center" vertical="center"/>
    </xf>
    <xf numFmtId="0" fontId="17" fillId="0" borderId="16" xfId="0" applyFont="1" applyBorder="1" applyAlignment="1">
      <alignment horizontal="center" wrapText="1"/>
    </xf>
    <xf numFmtId="0" fontId="18" fillId="2" borderId="7" xfId="0" applyFont="1" applyFill="1" applyBorder="1" applyAlignment="1">
      <alignment horizontal="center" vertical="center"/>
    </xf>
    <xf numFmtId="0" fontId="16" fillId="2" borderId="21"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16" fillId="2" borderId="32"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8" fillId="2" borderId="21" xfId="0" applyFont="1" applyFill="1" applyBorder="1" applyAlignment="1">
      <alignment horizontal="center" vertical="center"/>
    </xf>
    <xf numFmtId="0" fontId="18" fillId="2" borderId="13" xfId="0" applyFont="1" applyFill="1" applyBorder="1" applyAlignment="1">
      <alignment horizontal="center" vertical="center"/>
    </xf>
    <xf numFmtId="0" fontId="18" fillId="2" borderId="32" xfId="0" applyFont="1" applyFill="1" applyBorder="1" applyAlignment="1">
      <alignment horizontal="center" vertical="center"/>
    </xf>
    <xf numFmtId="168" fontId="18" fillId="2" borderId="7" xfId="1" applyNumberFormat="1" applyFont="1" applyFill="1" applyBorder="1" applyAlignment="1">
      <alignment horizontal="center" vertical="center"/>
    </xf>
    <xf numFmtId="0" fontId="16" fillId="2" borderId="7" xfId="0" applyFont="1" applyFill="1" applyBorder="1" applyAlignment="1">
      <alignment horizontal="center" vertical="center"/>
    </xf>
    <xf numFmtId="0" fontId="18" fillId="9" borderId="7" xfId="0" applyFont="1" applyFill="1" applyBorder="1" applyAlignment="1">
      <alignment horizontal="center" vertical="center"/>
    </xf>
    <xf numFmtId="0" fontId="18" fillId="2" borderId="7"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9" borderId="7" xfId="0" applyFont="1" applyFill="1" applyBorder="1" applyAlignment="1">
      <alignment horizontal="center" vertical="center" wrapText="1"/>
    </xf>
    <xf numFmtId="0" fontId="18" fillId="2" borderId="8"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15" xfId="0" applyFont="1" applyFill="1" applyBorder="1" applyAlignment="1">
      <alignment horizontal="center" vertical="center"/>
    </xf>
    <xf numFmtId="0" fontId="17" fillId="18" borderId="7" xfId="0" applyFont="1" applyFill="1" applyBorder="1" applyAlignment="1">
      <alignment horizontal="center" vertical="center"/>
    </xf>
    <xf numFmtId="0" fontId="17" fillId="2" borderId="7" xfId="0" applyFont="1" applyFill="1" applyBorder="1" applyAlignment="1">
      <alignment horizontal="center" vertical="center" wrapText="1"/>
    </xf>
    <xf numFmtId="0" fontId="17" fillId="9" borderId="7" xfId="0" applyFont="1" applyFill="1" applyBorder="1" applyAlignment="1">
      <alignment horizontal="center" vertical="center" wrapText="1"/>
    </xf>
    <xf numFmtId="0" fontId="17" fillId="0" borderId="7" xfId="0" applyFont="1" applyBorder="1" applyAlignment="1">
      <alignment horizontal="center" vertical="center" wrapText="1"/>
    </xf>
    <xf numFmtId="0" fontId="17" fillId="0" borderId="7" xfId="0" applyFont="1" applyBorder="1" applyAlignment="1">
      <alignment horizontal="center" vertical="center" textRotation="255" wrapText="1"/>
    </xf>
    <xf numFmtId="166" fontId="17" fillId="0" borderId="7" xfId="3" applyFont="1" applyBorder="1" applyAlignment="1">
      <alignment horizontal="center" vertical="center" wrapText="1"/>
    </xf>
    <xf numFmtId="0" fontId="19" fillId="0" borderId="27" xfId="0" applyFont="1" applyBorder="1" applyAlignment="1">
      <alignment horizontal="center" vertical="center"/>
    </xf>
    <xf numFmtId="0" fontId="19" fillId="0" borderId="28" xfId="0" applyFont="1" applyBorder="1" applyAlignment="1">
      <alignment horizontal="center" vertical="center"/>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29" xfId="0" applyFont="1" applyBorder="1" applyAlignment="1">
      <alignment horizontal="center" vertical="center" wrapText="1"/>
    </xf>
    <xf numFmtId="166" fontId="19" fillId="0" borderId="4" xfId="3" applyFont="1" applyBorder="1" applyAlignment="1">
      <alignment horizontal="center" vertical="center" wrapText="1"/>
    </xf>
    <xf numFmtId="166" fontId="19" fillId="0" borderId="5" xfId="3" applyFont="1" applyBorder="1" applyAlignment="1">
      <alignment horizontal="center" vertical="center" wrapText="1"/>
    </xf>
    <xf numFmtId="166" fontId="19" fillId="0" borderId="6" xfId="3" applyFont="1" applyBorder="1" applyAlignment="1">
      <alignment horizontal="center" vertical="center" wrapText="1"/>
    </xf>
    <xf numFmtId="166" fontId="19" fillId="0" borderId="23" xfId="3" applyFont="1" applyBorder="1" applyAlignment="1">
      <alignment horizontal="center" vertical="center" wrapText="1"/>
    </xf>
    <xf numFmtId="166" fontId="19" fillId="0" borderId="33" xfId="3" applyFont="1" applyBorder="1" applyAlignment="1">
      <alignment horizontal="center" vertical="center" wrapText="1"/>
    </xf>
    <xf numFmtId="166" fontId="19" fillId="0" borderId="34" xfId="3" applyFont="1" applyBorder="1" applyAlignment="1">
      <alignment horizontal="center" vertical="center" wrapText="1"/>
    </xf>
    <xf numFmtId="166" fontId="19" fillId="0" borderId="27" xfId="3" applyFont="1" applyBorder="1" applyAlignment="1">
      <alignment horizontal="center" vertical="center"/>
    </xf>
    <xf numFmtId="166" fontId="19" fillId="0" borderId="28" xfId="3" applyFont="1" applyBorder="1" applyAlignment="1">
      <alignment horizontal="center" vertical="center"/>
    </xf>
    <xf numFmtId="166" fontId="19" fillId="0" borderId="7" xfId="3" applyFont="1" applyBorder="1" applyAlignment="1">
      <alignment horizontal="justify" vertical="center"/>
    </xf>
    <xf numFmtId="166" fontId="19" fillId="0" borderId="4" xfId="3" applyFont="1" applyBorder="1" applyAlignment="1">
      <alignment horizontal="center" vertical="center"/>
    </xf>
    <xf numFmtId="166" fontId="19" fillId="0" borderId="6" xfId="3" applyFont="1" applyBorder="1" applyAlignment="1">
      <alignment horizontal="center" vertical="center"/>
    </xf>
    <xf numFmtId="166" fontId="19" fillId="0" borderId="7" xfId="3" applyFont="1" applyBorder="1" applyAlignment="1">
      <alignment horizontal="center" vertical="center"/>
    </xf>
    <xf numFmtId="0" fontId="19" fillId="2" borderId="2" xfId="0" applyFont="1" applyFill="1" applyBorder="1" applyAlignment="1">
      <alignment horizontal="center" vertical="center"/>
    </xf>
    <xf numFmtId="0" fontId="19" fillId="2" borderId="1"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27" xfId="0" applyFont="1" applyBorder="1" applyAlignment="1">
      <alignment horizontal="center" vertical="center"/>
    </xf>
    <xf numFmtId="0" fontId="21" fillId="0" borderId="28" xfId="0" applyFont="1" applyBorder="1" applyAlignment="1">
      <alignment horizontal="center" vertical="center"/>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4"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4" xfId="0" applyFont="1" applyBorder="1" applyAlignment="1">
      <alignment horizontal="center" vertical="center" textRotation="255"/>
    </xf>
    <xf numFmtId="0" fontId="21" fillId="0" borderId="11" xfId="0" applyFont="1" applyBorder="1" applyAlignment="1">
      <alignment horizontal="center" vertical="center" textRotation="255"/>
    </xf>
    <xf numFmtId="0" fontId="21" fillId="0" borderId="5"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18" xfId="0" applyFont="1" applyBorder="1" applyAlignment="1">
      <alignment horizontal="center" vertical="center" wrapText="1"/>
    </xf>
    <xf numFmtId="166" fontId="21" fillId="0" borderId="4" xfId="3" applyFont="1" applyBorder="1" applyAlignment="1">
      <alignment horizontal="center" vertical="center" wrapText="1"/>
    </xf>
    <xf numFmtId="166" fontId="21" fillId="0" borderId="5" xfId="3" applyFont="1" applyBorder="1" applyAlignment="1">
      <alignment horizontal="center" vertical="center" wrapText="1"/>
    </xf>
    <xf numFmtId="166" fontId="21" fillId="0" borderId="3" xfId="3" applyFont="1" applyBorder="1" applyAlignment="1">
      <alignment horizontal="center" vertical="center" wrapText="1"/>
    </xf>
    <xf numFmtId="166" fontId="5" fillId="12" borderId="7" xfId="3" applyFont="1" applyFill="1" applyBorder="1" applyAlignment="1">
      <alignment horizontal="center" vertical="center" wrapText="1"/>
    </xf>
    <xf numFmtId="166" fontId="5" fillId="11" borderId="7" xfId="3" applyFont="1" applyFill="1" applyBorder="1" applyAlignment="1">
      <alignment horizontal="center" vertical="center" wrapText="1"/>
    </xf>
    <xf numFmtId="166" fontId="5" fillId="0" borderId="7" xfId="3" applyFont="1" applyBorder="1" applyAlignment="1">
      <alignment horizontal="center" vertical="center" wrapText="1"/>
    </xf>
    <xf numFmtId="0" fontId="5" fillId="0" borderId="7" xfId="0" applyFont="1" applyBorder="1" applyAlignment="1">
      <alignment horizontal="center" vertical="center" wrapText="1"/>
    </xf>
    <xf numFmtId="0" fontId="3" fillId="0" borderId="7" xfId="0" applyFont="1" applyBorder="1" applyAlignment="1">
      <alignment horizontal="center" wrapText="1"/>
    </xf>
    <xf numFmtId="0" fontId="13" fillId="3" borderId="8" xfId="0" applyFont="1" applyFill="1" applyBorder="1" applyAlignment="1">
      <alignment horizontal="center"/>
    </xf>
    <xf numFmtId="0" fontId="13" fillId="3" borderId="14" xfId="0" applyFont="1" applyFill="1" applyBorder="1" applyAlignment="1">
      <alignment horizontal="center"/>
    </xf>
    <xf numFmtId="0" fontId="13" fillId="3" borderId="15" xfId="0" applyFont="1" applyFill="1" applyBorder="1" applyAlignment="1">
      <alignment horizontal="center"/>
    </xf>
    <xf numFmtId="0" fontId="4" fillId="0" borderId="0" xfId="0" applyFont="1" applyAlignment="1">
      <alignment horizontal="center" wrapText="1"/>
    </xf>
    <xf numFmtId="0" fontId="4" fillId="2" borderId="7" xfId="0" applyFont="1" applyFill="1" applyBorder="1" applyAlignment="1">
      <alignment horizontal="center"/>
    </xf>
    <xf numFmtId="0" fontId="4" fillId="14" borderId="7" xfId="0" applyFont="1" applyFill="1" applyBorder="1" applyAlignment="1">
      <alignment horizontal="center"/>
    </xf>
    <xf numFmtId="0" fontId="14" fillId="2" borderId="7" xfId="0" applyFont="1" applyFill="1" applyBorder="1" applyAlignment="1">
      <alignment horizontal="left" vertical="center" wrapText="1"/>
    </xf>
    <xf numFmtId="0" fontId="4" fillId="2" borderId="7" xfId="0" applyFont="1" applyFill="1" applyBorder="1" applyAlignment="1">
      <alignment horizontal="right"/>
    </xf>
    <xf numFmtId="0" fontId="4" fillId="2" borderId="7" xfId="0" applyFont="1" applyFill="1" applyBorder="1" applyAlignment="1">
      <alignment horizontal="left"/>
    </xf>
    <xf numFmtId="164" fontId="4" fillId="2" borderId="21" xfId="0" applyNumberFormat="1" applyFont="1" applyFill="1" applyBorder="1" applyAlignment="1">
      <alignment horizontal="right"/>
    </xf>
    <xf numFmtId="0" fontId="4" fillId="2" borderId="32" xfId="0" applyFont="1" applyFill="1" applyBorder="1" applyAlignment="1">
      <alignment horizontal="right"/>
    </xf>
    <xf numFmtId="164" fontId="4" fillId="2" borderId="7" xfId="0" applyNumberFormat="1" applyFont="1" applyFill="1" applyBorder="1" applyAlignment="1">
      <alignment horizontal="center"/>
    </xf>
    <xf numFmtId="164" fontId="4" fillId="2" borderId="7" xfId="0" applyNumberFormat="1" applyFont="1" applyFill="1" applyBorder="1" applyAlignment="1"/>
    <xf numFmtId="0" fontId="4" fillId="2" borderId="7" xfId="0" applyFont="1" applyFill="1" applyBorder="1" applyAlignment="1"/>
    <xf numFmtId="0" fontId="4" fillId="13" borderId="7" xfId="0" applyFont="1" applyFill="1" applyBorder="1" applyAlignment="1">
      <alignment horizontal="center"/>
    </xf>
    <xf numFmtId="0" fontId="0" fillId="0" borderId="16" xfId="0" applyBorder="1" applyAlignment="1">
      <alignment horizontal="center"/>
    </xf>
    <xf numFmtId="0" fontId="4" fillId="3" borderId="7" xfId="0" applyFont="1" applyFill="1" applyBorder="1" applyAlignment="1">
      <alignment horizontal="center"/>
    </xf>
    <xf numFmtId="0" fontId="31" fillId="10" borderId="7" xfId="0" applyFont="1" applyFill="1" applyBorder="1" applyAlignment="1">
      <alignment horizontal="center" vertical="center" wrapText="1"/>
    </xf>
    <xf numFmtId="0" fontId="30" fillId="0" borderId="7" xfId="0" applyFont="1" applyBorder="1" applyAlignment="1">
      <alignment horizontal="center" wrapText="1"/>
    </xf>
    <xf numFmtId="0" fontId="29" fillId="17" borderId="7" xfId="0" applyFont="1" applyFill="1" applyBorder="1" applyAlignment="1">
      <alignment horizontal="center" vertical="center" wrapText="1"/>
    </xf>
    <xf numFmtId="0" fontId="31" fillId="10" borderId="7" xfId="0" applyFont="1" applyFill="1" applyBorder="1" applyAlignment="1">
      <alignment horizontal="justify" vertical="center" wrapText="1"/>
    </xf>
    <xf numFmtId="0" fontId="30" fillId="0" borderId="7" xfId="0" applyFont="1" applyBorder="1" applyAlignment="1">
      <alignment horizontal="right" wrapText="1"/>
    </xf>
    <xf numFmtId="164" fontId="30" fillId="0" borderId="7" xfId="0" applyNumberFormat="1" applyFont="1" applyBorder="1" applyAlignment="1">
      <alignment horizontal="center" wrapText="1"/>
    </xf>
    <xf numFmtId="164" fontId="30" fillId="0" borderId="21" xfId="0" applyNumberFormat="1" applyFont="1" applyBorder="1" applyAlignment="1">
      <alignment horizontal="right" wrapText="1"/>
    </xf>
    <xf numFmtId="0" fontId="30" fillId="0" borderId="32" xfId="0" applyFont="1" applyBorder="1" applyAlignment="1">
      <alignment horizontal="right" wrapText="1"/>
    </xf>
    <xf numFmtId="0" fontId="29" fillId="0" borderId="7" xfId="0" applyFont="1" applyBorder="1" applyAlignment="1">
      <alignment horizontal="center" vertical="center" wrapText="1"/>
    </xf>
    <xf numFmtId="0" fontId="29" fillId="9" borderId="7" xfId="0" applyFont="1" applyFill="1" applyBorder="1" applyAlignment="1">
      <alignment horizontal="center" vertical="center" wrapText="1"/>
    </xf>
    <xf numFmtId="0" fontId="30" fillId="17" borderId="7" xfId="0" applyFont="1" applyFill="1" applyBorder="1" applyAlignment="1">
      <alignment horizontal="center" wrapText="1"/>
    </xf>
  </cellXfs>
  <cellStyles count="5">
    <cellStyle name="Millares [0]" xfId="3" builtinId="6"/>
    <cellStyle name="Moneda" xfId="1" builtinId="4"/>
    <cellStyle name="Moneda [0]" xfId="4" builtinId="7"/>
    <cellStyle name="Normal" xfId="0" builtinId="0"/>
    <cellStyle name="Normal_Hoja1_1" xfId="2"/>
  </cellStyles>
  <dxfs count="20">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59996337778862885"/>
        </patternFill>
      </fill>
    </dxf>
    <dxf>
      <font>
        <color rgb="FF9C0006"/>
      </font>
      <fill>
        <patternFill>
          <bgColor rgb="FFFFC7CE"/>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
      <fill>
        <patternFill>
          <bgColor theme="3"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9"/>
  <sheetViews>
    <sheetView tabSelected="1" topLeftCell="A106" zoomScale="86" zoomScaleNormal="86" workbookViewId="0">
      <selection activeCell="B100" sqref="B100:B104"/>
    </sheetView>
  </sheetViews>
  <sheetFormatPr baseColWidth="10" defaultRowHeight="86.25" customHeight="1" x14ac:dyDescent="0.25"/>
  <cols>
    <col min="1" max="1" width="19.85546875" style="172" customWidth="1"/>
    <col min="2" max="2" width="39.140625" style="172" customWidth="1"/>
    <col min="3" max="4" width="11.42578125" style="172"/>
    <col min="5" max="5" width="18.140625" style="172" customWidth="1"/>
    <col min="6" max="6" width="17.5703125" style="172" customWidth="1"/>
    <col min="7" max="7" width="14.42578125" style="172" customWidth="1"/>
    <col min="8" max="16384" width="11.42578125" style="172"/>
  </cols>
  <sheetData>
    <row r="1" spans="1:6" ht="57" customHeight="1" x14ac:dyDescent="0.25">
      <c r="A1" s="217" t="s">
        <v>61</v>
      </c>
      <c r="B1" s="217"/>
      <c r="C1" s="217"/>
      <c r="D1" s="217"/>
      <c r="E1" s="217"/>
      <c r="F1" s="217"/>
    </row>
    <row r="2" spans="1:6" ht="86.25" hidden="1" customHeight="1" x14ac:dyDescent="0.25">
      <c r="A2" s="217"/>
      <c r="B2" s="217"/>
      <c r="C2" s="217"/>
      <c r="D2" s="217"/>
      <c r="E2" s="217"/>
      <c r="F2" s="217"/>
    </row>
    <row r="3" spans="1:6" ht="54" customHeight="1" x14ac:dyDescent="0.25">
      <c r="A3" s="173" t="s">
        <v>3</v>
      </c>
      <c r="B3" s="173" t="s">
        <v>0</v>
      </c>
      <c r="C3" s="173" t="s">
        <v>1</v>
      </c>
      <c r="D3" s="173" t="s">
        <v>2</v>
      </c>
      <c r="E3" s="173" t="s">
        <v>13</v>
      </c>
      <c r="F3" s="173" t="s">
        <v>14</v>
      </c>
    </row>
    <row r="4" spans="1:6" ht="27.75" customHeight="1" x14ac:dyDescent="0.25">
      <c r="A4" s="217" t="s">
        <v>42</v>
      </c>
      <c r="B4" s="217"/>
      <c r="C4" s="217"/>
      <c r="D4" s="217"/>
      <c r="E4" s="217"/>
      <c r="F4" s="217"/>
    </row>
    <row r="5" spans="1:6" ht="189.75" customHeight="1" x14ac:dyDescent="0.25">
      <c r="A5" s="171" t="s">
        <v>43</v>
      </c>
      <c r="B5" s="171" t="s">
        <v>298</v>
      </c>
      <c r="C5" s="62">
        <v>1</v>
      </c>
      <c r="D5" s="62" t="s">
        <v>130</v>
      </c>
      <c r="E5" s="180">
        <v>4213104</v>
      </c>
      <c r="F5" s="180">
        <f>E5*5</f>
        <v>21065520</v>
      </c>
    </row>
    <row r="6" spans="1:6" ht="86.25" customHeight="1" x14ac:dyDescent="0.25">
      <c r="A6" s="171" t="s">
        <v>45</v>
      </c>
      <c r="B6" s="171" t="s">
        <v>301</v>
      </c>
      <c r="C6" s="62">
        <v>2</v>
      </c>
      <c r="D6" s="174" t="s">
        <v>79</v>
      </c>
      <c r="E6" s="180">
        <v>1777373</v>
      </c>
      <c r="F6" s="180">
        <f>E6*2</f>
        <v>3554746</v>
      </c>
    </row>
    <row r="7" spans="1:6" ht="86.25" customHeight="1" x14ac:dyDescent="0.25">
      <c r="A7" s="171" t="s">
        <v>44</v>
      </c>
      <c r="B7" s="171" t="s">
        <v>276</v>
      </c>
      <c r="C7" s="62">
        <v>1</v>
      </c>
      <c r="D7" s="174" t="s">
        <v>130</v>
      </c>
      <c r="E7" s="180">
        <v>2300659</v>
      </c>
      <c r="F7" s="180">
        <f>E7*5</f>
        <v>11503295</v>
      </c>
    </row>
    <row r="8" spans="1:6" ht="108" customHeight="1" x14ac:dyDescent="0.25">
      <c r="A8" s="171" t="s">
        <v>46</v>
      </c>
      <c r="B8" s="171" t="s">
        <v>299</v>
      </c>
      <c r="C8" s="62">
        <v>6</v>
      </c>
      <c r="D8" s="174" t="s">
        <v>207</v>
      </c>
      <c r="E8" s="180">
        <v>473966</v>
      </c>
      <c r="F8" s="180">
        <f>E8*6*2</f>
        <v>5687592</v>
      </c>
    </row>
    <row r="9" spans="1:6" ht="101.25" customHeight="1" x14ac:dyDescent="0.25">
      <c r="A9" s="171" t="s">
        <v>46</v>
      </c>
      <c r="B9" s="171" t="s">
        <v>300</v>
      </c>
      <c r="C9" s="62">
        <v>3</v>
      </c>
      <c r="D9" s="62" t="s">
        <v>79</v>
      </c>
      <c r="E9" s="180">
        <v>473966</v>
      </c>
      <c r="F9" s="180">
        <f>E9*3</f>
        <v>1421898</v>
      </c>
    </row>
    <row r="10" spans="1:6" ht="50.25" customHeight="1" x14ac:dyDescent="0.25">
      <c r="A10" s="219" t="s">
        <v>212</v>
      </c>
      <c r="B10" s="219"/>
      <c r="C10" s="219"/>
      <c r="D10" s="219"/>
      <c r="E10" s="219"/>
      <c r="F10" s="175">
        <f>F5+F6+F7+F8+F9</f>
        <v>43233051</v>
      </c>
    </row>
    <row r="11" spans="1:6" ht="54.75" customHeight="1" x14ac:dyDescent="0.25">
      <c r="A11" s="218" t="s">
        <v>127</v>
      </c>
      <c r="B11" s="218"/>
      <c r="C11" s="218"/>
      <c r="D11" s="218"/>
      <c r="E11" s="218"/>
      <c r="F11" s="218"/>
    </row>
    <row r="12" spans="1:6" ht="86.25" customHeight="1" x14ac:dyDescent="0.25">
      <c r="A12" s="174" t="s">
        <v>7</v>
      </c>
      <c r="B12" s="174" t="s">
        <v>90</v>
      </c>
      <c r="C12" s="62">
        <v>2000</v>
      </c>
      <c r="D12" s="62" t="s">
        <v>16</v>
      </c>
      <c r="E12" s="180">
        <v>143</v>
      </c>
      <c r="F12" s="180">
        <f t="shared" ref="F12:F18" si="0">E12*C12</f>
        <v>286000</v>
      </c>
    </row>
    <row r="13" spans="1:6" ht="86.25" customHeight="1" x14ac:dyDescent="0.25">
      <c r="A13" s="174" t="s">
        <v>8</v>
      </c>
      <c r="B13" s="171" t="s">
        <v>92</v>
      </c>
      <c r="C13" s="62">
        <v>400</v>
      </c>
      <c r="D13" s="62" t="s">
        <v>16</v>
      </c>
      <c r="E13" s="180">
        <v>890</v>
      </c>
      <c r="F13" s="180">
        <f t="shared" si="0"/>
        <v>356000</v>
      </c>
    </row>
    <row r="14" spans="1:6" ht="56.25" customHeight="1" x14ac:dyDescent="0.25">
      <c r="A14" s="62" t="s">
        <v>226</v>
      </c>
      <c r="B14" s="174" t="s">
        <v>225</v>
      </c>
      <c r="C14" s="62">
        <v>2</v>
      </c>
      <c r="D14" s="62" t="s">
        <v>171</v>
      </c>
      <c r="E14" s="180">
        <v>40083</v>
      </c>
      <c r="F14" s="180">
        <f t="shared" si="0"/>
        <v>80166</v>
      </c>
    </row>
    <row r="15" spans="1:6" ht="54.75" customHeight="1" x14ac:dyDescent="0.25">
      <c r="A15" s="174" t="s">
        <v>9</v>
      </c>
      <c r="B15" s="174" t="s">
        <v>48</v>
      </c>
      <c r="C15" s="62">
        <v>1</v>
      </c>
      <c r="D15" s="62" t="s">
        <v>10</v>
      </c>
      <c r="E15" s="180">
        <v>350000</v>
      </c>
      <c r="F15" s="180">
        <f t="shared" si="0"/>
        <v>350000</v>
      </c>
    </row>
    <row r="16" spans="1:6" ht="61.5" customHeight="1" x14ac:dyDescent="0.25">
      <c r="A16" s="176" t="s">
        <v>106</v>
      </c>
      <c r="B16" s="171" t="s">
        <v>133</v>
      </c>
      <c r="C16" s="62">
        <v>1</v>
      </c>
      <c r="D16" s="62" t="s">
        <v>17</v>
      </c>
      <c r="E16" s="187">
        <v>246767</v>
      </c>
      <c r="F16" s="180">
        <f t="shared" si="0"/>
        <v>246767</v>
      </c>
    </row>
    <row r="17" spans="1:6" ht="86.25" customHeight="1" x14ac:dyDescent="0.25">
      <c r="A17" s="174" t="s">
        <v>15</v>
      </c>
      <c r="B17" s="176" t="s">
        <v>277</v>
      </c>
      <c r="C17" s="62">
        <v>1</v>
      </c>
      <c r="D17" s="62" t="s">
        <v>17</v>
      </c>
      <c r="E17" s="187">
        <v>1266667</v>
      </c>
      <c r="F17" s="180">
        <f t="shared" si="0"/>
        <v>1266667</v>
      </c>
    </row>
    <row r="18" spans="1:6" ht="202.5" customHeight="1" x14ac:dyDescent="0.25">
      <c r="A18" s="174" t="s">
        <v>107</v>
      </c>
      <c r="B18" s="174" t="s">
        <v>113</v>
      </c>
      <c r="C18" s="62">
        <v>150</v>
      </c>
      <c r="D18" s="62" t="s">
        <v>16</v>
      </c>
      <c r="E18" s="180">
        <v>6509</v>
      </c>
      <c r="F18" s="180">
        <f t="shared" si="0"/>
        <v>976350</v>
      </c>
    </row>
    <row r="19" spans="1:6" ht="42.75" customHeight="1" x14ac:dyDescent="0.25">
      <c r="A19" s="208" t="s">
        <v>213</v>
      </c>
      <c r="B19" s="208"/>
      <c r="C19" s="208"/>
      <c r="D19" s="208"/>
      <c r="E19" s="208"/>
      <c r="F19" s="183">
        <f>F12+F13+F14+F15+F16+F17+F18</f>
        <v>3561950</v>
      </c>
    </row>
    <row r="20" spans="1:6" ht="32.25" customHeight="1" x14ac:dyDescent="0.25">
      <c r="A20" s="198" t="s">
        <v>134</v>
      </c>
      <c r="B20" s="198"/>
      <c r="C20" s="198"/>
      <c r="D20" s="198"/>
      <c r="E20" s="198"/>
      <c r="F20" s="198"/>
    </row>
    <row r="21" spans="1:6" ht="28.5" customHeight="1" x14ac:dyDescent="0.25">
      <c r="A21" s="198" t="s">
        <v>297</v>
      </c>
      <c r="B21" s="198"/>
      <c r="C21" s="198"/>
      <c r="D21" s="198"/>
      <c r="E21" s="198"/>
      <c r="F21" s="198"/>
    </row>
    <row r="22" spans="1:6" ht="98.25" customHeight="1" x14ac:dyDescent="0.25">
      <c r="A22" s="174" t="s">
        <v>115</v>
      </c>
      <c r="B22" s="174" t="s">
        <v>278</v>
      </c>
      <c r="C22" s="62">
        <v>96</v>
      </c>
      <c r="D22" s="62" t="s">
        <v>21</v>
      </c>
      <c r="E22" s="177">
        <v>58300</v>
      </c>
      <c r="F22" s="177">
        <f>E22*C22</f>
        <v>5596800</v>
      </c>
    </row>
    <row r="23" spans="1:6" ht="109.5" customHeight="1" x14ac:dyDescent="0.25">
      <c r="A23" s="174" t="s">
        <v>117</v>
      </c>
      <c r="B23" s="174" t="s">
        <v>279</v>
      </c>
      <c r="C23" s="62">
        <v>40</v>
      </c>
      <c r="D23" s="62" t="s">
        <v>21</v>
      </c>
      <c r="E23" s="177">
        <v>73825</v>
      </c>
      <c r="F23" s="177">
        <f>E23*C23</f>
        <v>2953000</v>
      </c>
    </row>
    <row r="24" spans="1:6" ht="42" customHeight="1" x14ac:dyDescent="0.25">
      <c r="A24" s="210" t="s">
        <v>263</v>
      </c>
      <c r="B24" s="211"/>
      <c r="C24" s="211"/>
      <c r="D24" s="211"/>
      <c r="E24" s="212"/>
      <c r="F24" s="177">
        <f>F22+F23</f>
        <v>8549800</v>
      </c>
    </row>
    <row r="25" spans="1:6" ht="31.5" customHeight="1" x14ac:dyDescent="0.25">
      <c r="A25" s="209" t="s">
        <v>135</v>
      </c>
      <c r="B25" s="209"/>
      <c r="C25" s="209"/>
      <c r="D25" s="209"/>
      <c r="E25" s="209"/>
      <c r="F25" s="209"/>
    </row>
    <row r="26" spans="1:6" ht="64.5" customHeight="1" x14ac:dyDescent="0.25">
      <c r="A26" s="174" t="s">
        <v>23</v>
      </c>
      <c r="B26" s="171" t="s">
        <v>24</v>
      </c>
      <c r="C26" s="62">
        <v>3</v>
      </c>
      <c r="D26" s="62" t="s">
        <v>25</v>
      </c>
      <c r="E26" s="180">
        <v>87833</v>
      </c>
      <c r="F26" s="180">
        <f>E26*C26</f>
        <v>263499</v>
      </c>
    </row>
    <row r="27" spans="1:6" ht="65.25" customHeight="1" x14ac:dyDescent="0.25">
      <c r="A27" s="174" t="s">
        <v>26</v>
      </c>
      <c r="B27" s="171" t="s">
        <v>27</v>
      </c>
      <c r="C27" s="62">
        <v>3</v>
      </c>
      <c r="D27" s="62" t="s">
        <v>25</v>
      </c>
      <c r="E27" s="180">
        <v>79423</v>
      </c>
      <c r="F27" s="180">
        <f>E27*C27</f>
        <v>238269</v>
      </c>
    </row>
    <row r="28" spans="1:6" ht="69" customHeight="1" x14ac:dyDescent="0.25">
      <c r="A28" s="174" t="s">
        <v>28</v>
      </c>
      <c r="B28" s="171" t="s">
        <v>29</v>
      </c>
      <c r="C28" s="62">
        <v>6</v>
      </c>
      <c r="D28" s="62" t="s">
        <v>25</v>
      </c>
      <c r="E28" s="180">
        <v>71410</v>
      </c>
      <c r="F28" s="180">
        <f>E28*C28</f>
        <v>428460</v>
      </c>
    </row>
    <row r="29" spans="1:6" ht="63" customHeight="1" x14ac:dyDescent="0.25">
      <c r="A29" s="174" t="s">
        <v>30</v>
      </c>
      <c r="B29" s="171" t="s">
        <v>31</v>
      </c>
      <c r="C29" s="62">
        <v>120</v>
      </c>
      <c r="D29" s="62" t="s">
        <v>32</v>
      </c>
      <c r="E29" s="180">
        <v>5173</v>
      </c>
      <c r="F29" s="180">
        <f>C29*E29</f>
        <v>620760</v>
      </c>
    </row>
    <row r="30" spans="1:6" ht="86.25" customHeight="1" x14ac:dyDescent="0.25">
      <c r="A30" s="171" t="s">
        <v>119</v>
      </c>
      <c r="B30" s="209" t="s">
        <v>302</v>
      </c>
      <c r="C30" s="62">
        <v>10</v>
      </c>
      <c r="D30" s="62" t="s">
        <v>37</v>
      </c>
      <c r="E30" s="180">
        <v>214200</v>
      </c>
      <c r="F30" s="180">
        <f t="shared" ref="F30:F40" si="1">E30*C30</f>
        <v>2142000</v>
      </c>
    </row>
    <row r="31" spans="1:6" ht="86.25" customHeight="1" x14ac:dyDescent="0.25">
      <c r="A31" s="171" t="s">
        <v>120</v>
      </c>
      <c r="B31" s="209"/>
      <c r="C31" s="62">
        <v>10</v>
      </c>
      <c r="D31" s="62" t="s">
        <v>37</v>
      </c>
      <c r="E31" s="180">
        <v>178500</v>
      </c>
      <c r="F31" s="180">
        <f t="shared" si="1"/>
        <v>1785000</v>
      </c>
    </row>
    <row r="32" spans="1:6" ht="86.25" customHeight="1" x14ac:dyDescent="0.25">
      <c r="A32" s="171" t="s">
        <v>287</v>
      </c>
      <c r="B32" s="209"/>
      <c r="C32" s="62">
        <v>10</v>
      </c>
      <c r="D32" s="62" t="s">
        <v>37</v>
      </c>
      <c r="E32" s="180">
        <v>95200</v>
      </c>
      <c r="F32" s="180">
        <f t="shared" si="1"/>
        <v>952000</v>
      </c>
    </row>
    <row r="33" spans="1:6" ht="86.25" customHeight="1" x14ac:dyDescent="0.25">
      <c r="A33" s="171" t="s">
        <v>288</v>
      </c>
      <c r="B33" s="209"/>
      <c r="C33" s="62">
        <v>10</v>
      </c>
      <c r="D33" s="62" t="s">
        <v>39</v>
      </c>
      <c r="E33" s="180">
        <v>71400</v>
      </c>
      <c r="F33" s="180">
        <f t="shared" si="1"/>
        <v>714000</v>
      </c>
    </row>
    <row r="34" spans="1:6" ht="86.25" customHeight="1" x14ac:dyDescent="0.25">
      <c r="A34" s="171" t="s">
        <v>121</v>
      </c>
      <c r="B34" s="209"/>
      <c r="C34" s="62">
        <v>20</v>
      </c>
      <c r="D34" s="62" t="s">
        <v>37</v>
      </c>
      <c r="E34" s="180">
        <v>238000</v>
      </c>
      <c r="F34" s="180">
        <f t="shared" si="1"/>
        <v>4760000</v>
      </c>
    </row>
    <row r="35" spans="1:6" ht="86.25" customHeight="1" x14ac:dyDescent="0.25">
      <c r="A35" s="171" t="s">
        <v>122</v>
      </c>
      <c r="B35" s="209"/>
      <c r="C35" s="62">
        <v>20</v>
      </c>
      <c r="D35" s="62" t="s">
        <v>39</v>
      </c>
      <c r="E35" s="180">
        <v>202300</v>
      </c>
      <c r="F35" s="180">
        <f t="shared" si="1"/>
        <v>4046000</v>
      </c>
    </row>
    <row r="36" spans="1:6" ht="86.25" customHeight="1" x14ac:dyDescent="0.25">
      <c r="A36" s="171" t="s">
        <v>123</v>
      </c>
      <c r="B36" s="209"/>
      <c r="C36" s="62">
        <v>20</v>
      </c>
      <c r="D36" s="62" t="s">
        <v>39</v>
      </c>
      <c r="E36" s="180">
        <v>119000</v>
      </c>
      <c r="F36" s="180">
        <f t="shared" si="1"/>
        <v>2380000</v>
      </c>
    </row>
    <row r="37" spans="1:6" ht="86.25" customHeight="1" x14ac:dyDescent="0.25">
      <c r="A37" s="174" t="s">
        <v>124</v>
      </c>
      <c r="B37" s="209"/>
      <c r="C37" s="62">
        <v>20</v>
      </c>
      <c r="D37" s="62" t="s">
        <v>39</v>
      </c>
      <c r="E37" s="180">
        <v>95200</v>
      </c>
      <c r="F37" s="180">
        <f t="shared" si="1"/>
        <v>1904000</v>
      </c>
    </row>
    <row r="38" spans="1:6" ht="86.25" customHeight="1" x14ac:dyDescent="0.25">
      <c r="A38" s="174" t="s">
        <v>125</v>
      </c>
      <c r="B38" s="209"/>
      <c r="C38" s="62">
        <v>3</v>
      </c>
      <c r="D38" s="62" t="s">
        <v>39</v>
      </c>
      <c r="E38" s="180">
        <v>83300</v>
      </c>
      <c r="F38" s="180">
        <f t="shared" si="1"/>
        <v>249900</v>
      </c>
    </row>
    <row r="39" spans="1:6" ht="86.25" customHeight="1" x14ac:dyDescent="0.25">
      <c r="A39" s="174" t="s">
        <v>126</v>
      </c>
      <c r="B39" s="209"/>
      <c r="C39" s="62">
        <v>3</v>
      </c>
      <c r="D39" s="62" t="s">
        <v>39</v>
      </c>
      <c r="E39" s="180">
        <v>83300</v>
      </c>
      <c r="F39" s="180">
        <f t="shared" si="1"/>
        <v>249900</v>
      </c>
    </row>
    <row r="40" spans="1:6" ht="86.25" customHeight="1" x14ac:dyDescent="0.25">
      <c r="A40" s="62" t="s">
        <v>143</v>
      </c>
      <c r="B40" s="209"/>
      <c r="C40" s="62">
        <v>3</v>
      </c>
      <c r="D40" s="62" t="s">
        <v>39</v>
      </c>
      <c r="E40" s="180">
        <v>59500</v>
      </c>
      <c r="F40" s="180">
        <f t="shared" si="1"/>
        <v>178500</v>
      </c>
    </row>
    <row r="41" spans="1:6" ht="25.5" customHeight="1" x14ac:dyDescent="0.25">
      <c r="A41" s="214" t="s">
        <v>264</v>
      </c>
      <c r="B41" s="215"/>
      <c r="C41" s="215"/>
      <c r="D41" s="215"/>
      <c r="E41" s="216"/>
      <c r="F41" s="178">
        <f>F26+F27+F28+F29+F30+F31+F32+F33+F34+F35+F36+F37+F38+F39+F40</f>
        <v>20912288</v>
      </c>
    </row>
    <row r="42" spans="1:6" ht="50.25" customHeight="1" x14ac:dyDescent="0.25">
      <c r="A42" s="213" t="s">
        <v>214</v>
      </c>
      <c r="B42" s="213"/>
      <c r="C42" s="213"/>
      <c r="D42" s="213"/>
      <c r="E42" s="213"/>
      <c r="F42" s="188">
        <f>F24+F41</f>
        <v>29462088</v>
      </c>
    </row>
    <row r="43" spans="1:6" ht="27.75" customHeight="1" x14ac:dyDescent="0.25">
      <c r="A43" s="198" t="s">
        <v>52</v>
      </c>
      <c r="B43" s="198"/>
      <c r="C43" s="198"/>
      <c r="D43" s="198"/>
      <c r="E43" s="198"/>
      <c r="F43" s="198"/>
    </row>
    <row r="44" spans="1:6" ht="39.75" customHeight="1" x14ac:dyDescent="0.25">
      <c r="A44" s="209" t="s">
        <v>53</v>
      </c>
      <c r="B44" s="209"/>
      <c r="C44" s="209"/>
      <c r="D44" s="209"/>
      <c r="E44" s="209"/>
      <c r="F44" s="209"/>
    </row>
    <row r="45" spans="1:6" ht="86.25" customHeight="1" x14ac:dyDescent="0.25">
      <c r="A45" s="171" t="s">
        <v>146</v>
      </c>
      <c r="B45" s="174" t="s">
        <v>175</v>
      </c>
      <c r="C45" s="174">
        <v>6</v>
      </c>
      <c r="D45" s="174" t="s">
        <v>16</v>
      </c>
      <c r="E45" s="187">
        <v>66263</v>
      </c>
      <c r="F45" s="187">
        <f>E45*C45</f>
        <v>397578</v>
      </c>
    </row>
    <row r="46" spans="1:6" ht="86.25" customHeight="1" x14ac:dyDescent="0.25">
      <c r="A46" s="174" t="s">
        <v>147</v>
      </c>
      <c r="B46" s="174" t="s">
        <v>173</v>
      </c>
      <c r="C46" s="62">
        <v>6</v>
      </c>
      <c r="D46" s="62" t="s">
        <v>16</v>
      </c>
      <c r="E46" s="180">
        <v>71113</v>
      </c>
      <c r="F46" s="180">
        <f>E46*C46</f>
        <v>426678</v>
      </c>
    </row>
    <row r="47" spans="1:6" ht="86.25" customHeight="1" x14ac:dyDescent="0.25">
      <c r="A47" s="174" t="s">
        <v>54</v>
      </c>
      <c r="B47" s="174" t="s">
        <v>280</v>
      </c>
      <c r="C47" s="62">
        <v>6</v>
      </c>
      <c r="D47" s="62" t="s">
        <v>16</v>
      </c>
      <c r="E47" s="180">
        <v>52388</v>
      </c>
      <c r="F47" s="180">
        <f>E47*C47</f>
        <v>314328</v>
      </c>
    </row>
    <row r="48" spans="1:6" ht="86.25" customHeight="1" x14ac:dyDescent="0.25">
      <c r="A48" s="171" t="s">
        <v>178</v>
      </c>
      <c r="B48" s="62" t="s">
        <v>179</v>
      </c>
      <c r="C48" s="62">
        <v>4</v>
      </c>
      <c r="D48" s="62" t="s">
        <v>170</v>
      </c>
      <c r="E48" s="180">
        <v>21758</v>
      </c>
      <c r="F48" s="180">
        <f>E48*C48</f>
        <v>87032</v>
      </c>
    </row>
    <row r="49" spans="1:6" ht="194.25" customHeight="1" x14ac:dyDescent="0.25">
      <c r="A49" s="174" t="s">
        <v>22</v>
      </c>
      <c r="B49" s="174" t="s">
        <v>149</v>
      </c>
      <c r="C49" s="62">
        <v>288</v>
      </c>
      <c r="D49" s="62" t="s">
        <v>150</v>
      </c>
      <c r="E49" s="180">
        <v>77284</v>
      </c>
      <c r="F49" s="180">
        <f>E49*C49</f>
        <v>22257792</v>
      </c>
    </row>
    <row r="50" spans="1:6" ht="29.25" customHeight="1" x14ac:dyDescent="0.25">
      <c r="A50" s="198" t="s">
        <v>41</v>
      </c>
      <c r="B50" s="198"/>
      <c r="C50" s="198"/>
      <c r="D50" s="198"/>
      <c r="E50" s="198"/>
      <c r="F50" s="178">
        <f>F45+F46+F47++F48+F49</f>
        <v>23483408</v>
      </c>
    </row>
    <row r="51" spans="1:6" ht="39.75" customHeight="1" x14ac:dyDescent="0.25">
      <c r="A51" s="198" t="s">
        <v>184</v>
      </c>
      <c r="B51" s="198"/>
      <c r="C51" s="198"/>
      <c r="D51" s="198"/>
      <c r="E51" s="198"/>
      <c r="F51" s="198"/>
    </row>
    <row r="52" spans="1:6" ht="86.25" customHeight="1" x14ac:dyDescent="0.25">
      <c r="A52" s="174" t="s">
        <v>185</v>
      </c>
      <c r="B52" s="174" t="s">
        <v>186</v>
      </c>
      <c r="C52" s="62">
        <v>128</v>
      </c>
      <c r="D52" s="62" t="s">
        <v>21</v>
      </c>
      <c r="E52" s="180">
        <v>76770</v>
      </c>
      <c r="F52" s="180">
        <f>E52*C52</f>
        <v>9826560</v>
      </c>
    </row>
    <row r="53" spans="1:6" ht="36" customHeight="1" x14ac:dyDescent="0.25">
      <c r="A53" s="209" t="s">
        <v>55</v>
      </c>
      <c r="B53" s="209"/>
      <c r="C53" s="209"/>
      <c r="D53" s="209"/>
      <c r="E53" s="209"/>
      <c r="F53" s="209"/>
    </row>
    <row r="54" spans="1:6" ht="60.75" customHeight="1" x14ac:dyDescent="0.25">
      <c r="A54" s="174" t="s">
        <v>23</v>
      </c>
      <c r="B54" s="171" t="s">
        <v>24</v>
      </c>
      <c r="C54" s="62">
        <v>4</v>
      </c>
      <c r="D54" s="62" t="s">
        <v>25</v>
      </c>
      <c r="E54" s="180">
        <v>87833</v>
      </c>
      <c r="F54" s="180">
        <f t="shared" ref="F54:F65" si="2">E54*C54</f>
        <v>351332</v>
      </c>
    </row>
    <row r="55" spans="1:6" ht="60.75" customHeight="1" x14ac:dyDescent="0.25">
      <c r="A55" s="174" t="s">
        <v>26</v>
      </c>
      <c r="B55" s="171" t="s">
        <v>27</v>
      </c>
      <c r="C55" s="62">
        <v>4</v>
      </c>
      <c r="D55" s="62" t="s">
        <v>25</v>
      </c>
      <c r="E55" s="180">
        <v>79423</v>
      </c>
      <c r="F55" s="180">
        <f t="shared" si="2"/>
        <v>317692</v>
      </c>
    </row>
    <row r="56" spans="1:6" ht="58.5" customHeight="1" x14ac:dyDescent="0.25">
      <c r="A56" s="174" t="s">
        <v>28</v>
      </c>
      <c r="B56" s="171" t="s">
        <v>29</v>
      </c>
      <c r="C56" s="62">
        <v>8</v>
      </c>
      <c r="D56" s="62" t="s">
        <v>25</v>
      </c>
      <c r="E56" s="180">
        <v>71410</v>
      </c>
      <c r="F56" s="180">
        <f t="shared" si="2"/>
        <v>571280</v>
      </c>
    </row>
    <row r="57" spans="1:6" ht="69" customHeight="1" x14ac:dyDescent="0.25">
      <c r="A57" s="174" t="s">
        <v>30</v>
      </c>
      <c r="B57" s="171" t="s">
        <v>31</v>
      </c>
      <c r="C57" s="62">
        <v>160</v>
      </c>
      <c r="D57" s="62" t="s">
        <v>32</v>
      </c>
      <c r="E57" s="180">
        <v>5173</v>
      </c>
      <c r="F57" s="180">
        <f t="shared" si="2"/>
        <v>827680</v>
      </c>
    </row>
    <row r="58" spans="1:6" ht="86.25" customHeight="1" x14ac:dyDescent="0.25">
      <c r="A58" s="174" t="s">
        <v>157</v>
      </c>
      <c r="B58" s="209" t="s">
        <v>302</v>
      </c>
      <c r="C58" s="62">
        <v>20</v>
      </c>
      <c r="D58" s="62" t="s">
        <v>37</v>
      </c>
      <c r="E58" s="180">
        <v>142800</v>
      </c>
      <c r="F58" s="180">
        <f>E58*C58</f>
        <v>2856000</v>
      </c>
    </row>
    <row r="59" spans="1:6" ht="86.25" customHeight="1" x14ac:dyDescent="0.25">
      <c r="A59" s="174" t="s">
        <v>281</v>
      </c>
      <c r="B59" s="209"/>
      <c r="C59" s="62">
        <v>20</v>
      </c>
      <c r="D59" s="62" t="s">
        <v>37</v>
      </c>
      <c r="E59" s="180">
        <v>119000</v>
      </c>
      <c r="F59" s="180">
        <f t="shared" si="2"/>
        <v>2380000</v>
      </c>
    </row>
    <row r="60" spans="1:6" ht="86.25" customHeight="1" x14ac:dyDescent="0.25">
      <c r="A60" s="174" t="s">
        <v>282</v>
      </c>
      <c r="B60" s="209"/>
      <c r="C60" s="62">
        <v>20</v>
      </c>
      <c r="D60" s="62" t="s">
        <v>37</v>
      </c>
      <c r="E60" s="180">
        <v>83300</v>
      </c>
      <c r="F60" s="180">
        <f t="shared" si="2"/>
        <v>1666000</v>
      </c>
    </row>
    <row r="61" spans="1:6" ht="86.25" customHeight="1" x14ac:dyDescent="0.25">
      <c r="A61" s="174" t="s">
        <v>283</v>
      </c>
      <c r="B61" s="209"/>
      <c r="C61" s="62">
        <v>20</v>
      </c>
      <c r="D61" s="62" t="s">
        <v>39</v>
      </c>
      <c r="E61" s="180">
        <v>65000</v>
      </c>
      <c r="F61" s="180">
        <f t="shared" si="2"/>
        <v>1300000</v>
      </c>
    </row>
    <row r="62" spans="1:6" ht="86.25" customHeight="1" x14ac:dyDescent="0.25">
      <c r="A62" s="174" t="s">
        <v>289</v>
      </c>
      <c r="B62" s="209"/>
      <c r="C62" s="62">
        <v>20</v>
      </c>
      <c r="D62" s="62" t="s">
        <v>39</v>
      </c>
      <c r="E62" s="180">
        <v>238000</v>
      </c>
      <c r="F62" s="180">
        <f t="shared" si="2"/>
        <v>4760000</v>
      </c>
    </row>
    <row r="63" spans="1:6" ht="86.25" customHeight="1" x14ac:dyDescent="0.25">
      <c r="A63" s="174" t="s">
        <v>40</v>
      </c>
      <c r="B63" s="209"/>
      <c r="C63" s="62">
        <v>20</v>
      </c>
      <c r="D63" s="62" t="s">
        <v>39</v>
      </c>
      <c r="E63" s="180">
        <v>202300</v>
      </c>
      <c r="F63" s="180">
        <f t="shared" si="2"/>
        <v>4046000</v>
      </c>
    </row>
    <row r="64" spans="1:6" ht="86.25" customHeight="1" x14ac:dyDescent="0.25">
      <c r="A64" s="174" t="s">
        <v>49</v>
      </c>
      <c r="B64" s="209"/>
      <c r="C64" s="62">
        <v>20</v>
      </c>
      <c r="D64" s="62" t="s">
        <v>39</v>
      </c>
      <c r="E64" s="180">
        <v>119000</v>
      </c>
      <c r="F64" s="180">
        <f t="shared" si="2"/>
        <v>2380000</v>
      </c>
    </row>
    <row r="65" spans="1:6" ht="86.25" customHeight="1" x14ac:dyDescent="0.25">
      <c r="A65" s="174" t="s">
        <v>155</v>
      </c>
      <c r="B65" s="209"/>
      <c r="C65" s="62">
        <v>20</v>
      </c>
      <c r="D65" s="62" t="s">
        <v>39</v>
      </c>
      <c r="E65" s="180">
        <v>95200</v>
      </c>
      <c r="F65" s="180">
        <f t="shared" si="2"/>
        <v>1904000</v>
      </c>
    </row>
    <row r="66" spans="1:6" ht="21" customHeight="1" x14ac:dyDescent="0.25">
      <c r="A66" s="209" t="s">
        <v>18</v>
      </c>
      <c r="B66" s="209"/>
      <c r="C66" s="209"/>
      <c r="D66" s="209"/>
      <c r="E66" s="209"/>
      <c r="F66" s="180">
        <f>F54+F55+F56+F57+F58+F59+F60+F61+F62+F63+F64+F65</f>
        <v>23359984</v>
      </c>
    </row>
    <row r="67" spans="1:6" ht="39" customHeight="1" x14ac:dyDescent="0.25">
      <c r="A67" s="208" t="s">
        <v>215</v>
      </c>
      <c r="B67" s="208"/>
      <c r="C67" s="208"/>
      <c r="D67" s="208"/>
      <c r="E67" s="208"/>
      <c r="F67" s="183">
        <f>F50+F52+F66</f>
        <v>56669952</v>
      </c>
    </row>
    <row r="68" spans="1:6" ht="35.25" customHeight="1" x14ac:dyDescent="0.25">
      <c r="A68" s="198" t="s">
        <v>56</v>
      </c>
      <c r="B68" s="198"/>
      <c r="C68" s="198"/>
      <c r="D68" s="198"/>
      <c r="E68" s="198"/>
      <c r="F68" s="198"/>
    </row>
    <row r="69" spans="1:6" ht="133.5" customHeight="1" x14ac:dyDescent="0.25">
      <c r="A69" s="174" t="s">
        <v>60</v>
      </c>
      <c r="B69" s="174" t="s">
        <v>200</v>
      </c>
      <c r="C69" s="62">
        <v>120</v>
      </c>
      <c r="D69" s="62" t="s">
        <v>171</v>
      </c>
      <c r="E69" s="180">
        <v>23640</v>
      </c>
      <c r="F69" s="180">
        <f>E69*C69</f>
        <v>2836800</v>
      </c>
    </row>
    <row r="70" spans="1:6" ht="57.75" customHeight="1" x14ac:dyDescent="0.25">
      <c r="A70" s="174" t="s">
        <v>284</v>
      </c>
      <c r="B70" s="174" t="s">
        <v>285</v>
      </c>
      <c r="C70" s="62">
        <v>1</v>
      </c>
      <c r="D70" s="62" t="s">
        <v>194</v>
      </c>
      <c r="E70" s="180">
        <v>983333</v>
      </c>
      <c r="F70" s="180">
        <f>E70*C70</f>
        <v>983333</v>
      </c>
    </row>
    <row r="71" spans="1:6" ht="63" customHeight="1" x14ac:dyDescent="0.25">
      <c r="A71" s="62" t="s">
        <v>272</v>
      </c>
      <c r="B71" s="174" t="s">
        <v>273</v>
      </c>
      <c r="C71" s="62">
        <v>4</v>
      </c>
      <c r="D71" s="62" t="s">
        <v>274</v>
      </c>
      <c r="E71" s="180">
        <v>92423</v>
      </c>
      <c r="F71" s="180">
        <f>E71*C71</f>
        <v>369692</v>
      </c>
    </row>
    <row r="72" spans="1:6" ht="52.5" customHeight="1" x14ac:dyDescent="0.25">
      <c r="A72" s="198" t="s">
        <v>18</v>
      </c>
      <c r="B72" s="198"/>
      <c r="C72" s="198"/>
      <c r="D72" s="198"/>
      <c r="E72" s="198"/>
      <c r="F72" s="177">
        <f>F69+F70+F71</f>
        <v>4189825</v>
      </c>
    </row>
    <row r="73" spans="1:6" ht="48.75" customHeight="1" x14ac:dyDescent="0.25">
      <c r="A73" s="209" t="s">
        <v>188</v>
      </c>
      <c r="B73" s="209"/>
      <c r="C73" s="209"/>
      <c r="D73" s="209"/>
      <c r="E73" s="209"/>
      <c r="F73" s="209"/>
    </row>
    <row r="74" spans="1:6" ht="57.75" customHeight="1" x14ac:dyDescent="0.25">
      <c r="A74" s="171" t="s">
        <v>191</v>
      </c>
      <c r="B74" s="171" t="s">
        <v>193</v>
      </c>
      <c r="C74" s="62">
        <v>1</v>
      </c>
      <c r="D74" s="62" t="s">
        <v>194</v>
      </c>
      <c r="E74" s="177">
        <v>505000</v>
      </c>
      <c r="F74" s="177">
        <f>C74*E74</f>
        <v>505000</v>
      </c>
    </row>
    <row r="75" spans="1:6" ht="38.25" customHeight="1" x14ac:dyDescent="0.25">
      <c r="A75" s="198" t="s">
        <v>57</v>
      </c>
      <c r="B75" s="198"/>
      <c r="C75" s="198"/>
      <c r="D75" s="198"/>
      <c r="E75" s="198"/>
      <c r="F75" s="198"/>
    </row>
    <row r="76" spans="1:6" ht="66" customHeight="1" x14ac:dyDescent="0.25">
      <c r="A76" s="171" t="s">
        <v>23</v>
      </c>
      <c r="B76" s="171" t="s">
        <v>24</v>
      </c>
      <c r="C76" s="181">
        <v>1</v>
      </c>
      <c r="D76" s="181" t="s">
        <v>25</v>
      </c>
      <c r="E76" s="180">
        <v>87833</v>
      </c>
      <c r="F76" s="180">
        <f t="shared" ref="F76:F83" si="3">E76*C76</f>
        <v>87833</v>
      </c>
    </row>
    <row r="77" spans="1:6" ht="60.75" customHeight="1" x14ac:dyDescent="0.25">
      <c r="A77" s="171" t="s">
        <v>26</v>
      </c>
      <c r="B77" s="171" t="s">
        <v>27</v>
      </c>
      <c r="C77" s="181">
        <v>1</v>
      </c>
      <c r="D77" s="181" t="s">
        <v>25</v>
      </c>
      <c r="E77" s="180">
        <v>79423</v>
      </c>
      <c r="F77" s="180">
        <f t="shared" si="3"/>
        <v>79423</v>
      </c>
    </row>
    <row r="78" spans="1:6" ht="66" customHeight="1" x14ac:dyDescent="0.25">
      <c r="A78" s="171" t="s">
        <v>158</v>
      </c>
      <c r="B78" s="171" t="s">
        <v>29</v>
      </c>
      <c r="C78" s="181">
        <v>2</v>
      </c>
      <c r="D78" s="181" t="s">
        <v>25</v>
      </c>
      <c r="E78" s="180">
        <v>71410</v>
      </c>
      <c r="F78" s="180">
        <f t="shared" si="3"/>
        <v>142820</v>
      </c>
    </row>
    <row r="79" spans="1:6" ht="61.5" customHeight="1" x14ac:dyDescent="0.25">
      <c r="A79" s="171" t="s">
        <v>30</v>
      </c>
      <c r="B79" s="171" t="s">
        <v>58</v>
      </c>
      <c r="C79" s="181">
        <v>12</v>
      </c>
      <c r="D79" s="181" t="s">
        <v>32</v>
      </c>
      <c r="E79" s="180">
        <v>5173</v>
      </c>
      <c r="F79" s="180">
        <f t="shared" si="3"/>
        <v>62076</v>
      </c>
    </row>
    <row r="80" spans="1:6" ht="58.5" customHeight="1" x14ac:dyDescent="0.25">
      <c r="A80" s="171" t="s">
        <v>290</v>
      </c>
      <c r="B80" s="202" t="s">
        <v>302</v>
      </c>
      <c r="C80" s="181">
        <v>3</v>
      </c>
      <c r="D80" s="181" t="s">
        <v>37</v>
      </c>
      <c r="E80" s="180">
        <v>190400</v>
      </c>
      <c r="F80" s="180">
        <f>E80*C80</f>
        <v>571200</v>
      </c>
    </row>
    <row r="81" spans="1:6" ht="86.25" customHeight="1" x14ac:dyDescent="0.25">
      <c r="A81" s="171" t="s">
        <v>291</v>
      </c>
      <c r="B81" s="202"/>
      <c r="C81" s="181">
        <v>3</v>
      </c>
      <c r="D81" s="181" t="s">
        <v>37</v>
      </c>
      <c r="E81" s="180">
        <v>154700</v>
      </c>
      <c r="F81" s="180">
        <f>E81*C81</f>
        <v>464100</v>
      </c>
    </row>
    <row r="82" spans="1:6" ht="71.25" customHeight="1" x14ac:dyDescent="0.25">
      <c r="A82" s="171" t="s">
        <v>292</v>
      </c>
      <c r="B82" s="202"/>
      <c r="C82" s="181">
        <v>3</v>
      </c>
      <c r="D82" s="181" t="s">
        <v>37</v>
      </c>
      <c r="E82" s="180">
        <v>95200</v>
      </c>
      <c r="F82" s="180">
        <f t="shared" si="3"/>
        <v>285600</v>
      </c>
    </row>
    <row r="83" spans="1:6" ht="86.25" customHeight="1" x14ac:dyDescent="0.25">
      <c r="A83" s="202" t="s">
        <v>293</v>
      </c>
      <c r="B83" s="202"/>
      <c r="C83" s="207">
        <v>3</v>
      </c>
      <c r="D83" s="207" t="s">
        <v>39</v>
      </c>
      <c r="E83" s="206">
        <v>71400</v>
      </c>
      <c r="F83" s="206">
        <f t="shared" si="3"/>
        <v>214200</v>
      </c>
    </row>
    <row r="84" spans="1:6" ht="24" customHeight="1" x14ac:dyDescent="0.25">
      <c r="A84" s="202"/>
      <c r="B84" s="202"/>
      <c r="C84" s="207"/>
      <c r="D84" s="207"/>
      <c r="E84" s="206"/>
      <c r="F84" s="206"/>
    </row>
    <row r="85" spans="1:6" ht="34.5" customHeight="1" x14ac:dyDescent="0.25">
      <c r="A85" s="209" t="s">
        <v>18</v>
      </c>
      <c r="B85" s="209"/>
      <c r="C85" s="209"/>
      <c r="D85" s="209"/>
      <c r="E85" s="209"/>
      <c r="F85" s="177">
        <f>F76+F77+F78+F79+F80+F81+F82+F83</f>
        <v>1907252</v>
      </c>
    </row>
    <row r="86" spans="1:6" ht="39" customHeight="1" x14ac:dyDescent="0.25">
      <c r="A86" s="213" t="s">
        <v>216</v>
      </c>
      <c r="B86" s="213"/>
      <c r="C86" s="213"/>
      <c r="D86" s="213"/>
      <c r="E86" s="213"/>
      <c r="F86" s="184">
        <f>F72+F74+F85</f>
        <v>6602077</v>
      </c>
    </row>
    <row r="87" spans="1:6" ht="36.75" customHeight="1" x14ac:dyDescent="0.25">
      <c r="A87" s="198" t="s">
        <v>59</v>
      </c>
      <c r="B87" s="198"/>
      <c r="C87" s="198"/>
      <c r="D87" s="198"/>
      <c r="E87" s="198"/>
      <c r="F87" s="198"/>
    </row>
    <row r="88" spans="1:6" ht="132.75" customHeight="1" x14ac:dyDescent="0.25">
      <c r="A88" s="171" t="s">
        <v>199</v>
      </c>
      <c r="B88" s="171" t="s">
        <v>200</v>
      </c>
      <c r="C88" s="181">
        <v>120</v>
      </c>
      <c r="D88" s="181" t="s">
        <v>171</v>
      </c>
      <c r="E88" s="180">
        <v>23640</v>
      </c>
      <c r="F88" s="180">
        <f>E88*C88</f>
        <v>2836800</v>
      </c>
    </row>
    <row r="89" spans="1:6" ht="76.5" customHeight="1" x14ac:dyDescent="0.25">
      <c r="A89" s="202" t="s">
        <v>202</v>
      </c>
      <c r="B89" s="202" t="s">
        <v>286</v>
      </c>
      <c r="C89" s="207">
        <v>1</v>
      </c>
      <c r="D89" s="207" t="s">
        <v>204</v>
      </c>
      <c r="E89" s="192">
        <v>1466700</v>
      </c>
      <c r="F89" s="206">
        <f>E89*C89</f>
        <v>1466700</v>
      </c>
    </row>
    <row r="90" spans="1:6" ht="13.5" hidden="1" customHeight="1" x14ac:dyDescent="0.25">
      <c r="A90" s="202"/>
      <c r="B90" s="202"/>
      <c r="C90" s="207"/>
      <c r="D90" s="207"/>
      <c r="E90" s="194"/>
      <c r="F90" s="206"/>
    </row>
    <row r="91" spans="1:6" ht="64.5" customHeight="1" x14ac:dyDescent="0.25">
      <c r="A91" s="62" t="s">
        <v>272</v>
      </c>
      <c r="B91" s="174" t="s">
        <v>273</v>
      </c>
      <c r="C91" s="62">
        <v>4</v>
      </c>
      <c r="D91" s="62" t="s">
        <v>274</v>
      </c>
      <c r="E91" s="180">
        <v>92423</v>
      </c>
      <c r="F91" s="180">
        <f>E91*C91</f>
        <v>369692</v>
      </c>
    </row>
    <row r="92" spans="1:6" ht="32.25" customHeight="1" x14ac:dyDescent="0.25">
      <c r="A92" s="198" t="s">
        <v>18</v>
      </c>
      <c r="B92" s="198"/>
      <c r="C92" s="198"/>
      <c r="D92" s="198"/>
      <c r="E92" s="198"/>
      <c r="F92" s="179">
        <f>F88+F89+F91</f>
        <v>4673192</v>
      </c>
    </row>
    <row r="93" spans="1:6" ht="39" customHeight="1" x14ac:dyDescent="0.25">
      <c r="A93" s="198" t="s">
        <v>205</v>
      </c>
      <c r="B93" s="198"/>
      <c r="C93" s="198"/>
      <c r="D93" s="198"/>
      <c r="E93" s="198"/>
      <c r="F93" s="198"/>
    </row>
    <row r="94" spans="1:6" ht="60" customHeight="1" x14ac:dyDescent="0.25">
      <c r="A94" s="62" t="s">
        <v>191</v>
      </c>
      <c r="B94" s="174" t="s">
        <v>206</v>
      </c>
      <c r="C94" s="62">
        <v>1</v>
      </c>
      <c r="D94" s="62" t="s">
        <v>194</v>
      </c>
      <c r="E94" s="177">
        <v>1033333</v>
      </c>
      <c r="F94" s="177">
        <f>E94*C94</f>
        <v>1033333</v>
      </c>
    </row>
    <row r="95" spans="1:6" ht="33.75" customHeight="1" x14ac:dyDescent="0.25">
      <c r="A95" s="198" t="s">
        <v>160</v>
      </c>
      <c r="B95" s="198"/>
      <c r="C95" s="198"/>
      <c r="D95" s="198"/>
      <c r="E95" s="198"/>
      <c r="F95" s="198"/>
    </row>
    <row r="96" spans="1:6" ht="64.5" customHeight="1" x14ac:dyDescent="0.25">
      <c r="A96" s="171" t="s">
        <v>23</v>
      </c>
      <c r="B96" s="171" t="s">
        <v>24</v>
      </c>
      <c r="C96" s="181">
        <v>1</v>
      </c>
      <c r="D96" s="181" t="s">
        <v>25</v>
      </c>
      <c r="E96" s="180">
        <v>87833</v>
      </c>
      <c r="F96" s="180">
        <f t="shared" ref="F96:F99" si="4">E96*C96</f>
        <v>87833</v>
      </c>
    </row>
    <row r="97" spans="1:6" ht="61.5" customHeight="1" x14ac:dyDescent="0.25">
      <c r="A97" s="171" t="s">
        <v>26</v>
      </c>
      <c r="B97" s="171" t="s">
        <v>27</v>
      </c>
      <c r="C97" s="181">
        <v>1</v>
      </c>
      <c r="D97" s="181" t="s">
        <v>25</v>
      </c>
      <c r="E97" s="180">
        <v>79423</v>
      </c>
      <c r="F97" s="180">
        <f t="shared" si="4"/>
        <v>79423</v>
      </c>
    </row>
    <row r="98" spans="1:6" ht="68.25" customHeight="1" x14ac:dyDescent="0.25">
      <c r="A98" s="171" t="s">
        <v>158</v>
      </c>
      <c r="B98" s="171" t="s">
        <v>29</v>
      </c>
      <c r="C98" s="181">
        <v>2</v>
      </c>
      <c r="D98" s="181" t="s">
        <v>25</v>
      </c>
      <c r="E98" s="180">
        <v>71410</v>
      </c>
      <c r="F98" s="180">
        <f t="shared" si="4"/>
        <v>142820</v>
      </c>
    </row>
    <row r="99" spans="1:6" ht="68.25" customHeight="1" x14ac:dyDescent="0.25">
      <c r="A99" s="171" t="s">
        <v>30</v>
      </c>
      <c r="B99" s="171" t="s">
        <v>58</v>
      </c>
      <c r="C99" s="181">
        <v>12</v>
      </c>
      <c r="D99" s="181" t="s">
        <v>32</v>
      </c>
      <c r="E99" s="180">
        <v>5173</v>
      </c>
      <c r="F99" s="180">
        <f t="shared" si="4"/>
        <v>62076</v>
      </c>
    </row>
    <row r="100" spans="1:6" ht="86.25" customHeight="1" x14ac:dyDescent="0.25">
      <c r="A100" s="171" t="s">
        <v>290</v>
      </c>
      <c r="B100" s="202" t="s">
        <v>302</v>
      </c>
      <c r="C100" s="181">
        <v>3</v>
      </c>
      <c r="D100" s="181" t="s">
        <v>37</v>
      </c>
      <c r="E100" s="180">
        <v>190400</v>
      </c>
      <c r="F100" s="180">
        <f>E100*C100</f>
        <v>571200</v>
      </c>
    </row>
    <row r="101" spans="1:6" ht="86.25" customHeight="1" x14ac:dyDescent="0.25">
      <c r="A101" s="171" t="s">
        <v>291</v>
      </c>
      <c r="B101" s="202"/>
      <c r="C101" s="181">
        <v>3</v>
      </c>
      <c r="D101" s="181" t="s">
        <v>37</v>
      </c>
      <c r="E101" s="180">
        <v>154700</v>
      </c>
      <c r="F101" s="180">
        <f>E101*C101</f>
        <v>464100</v>
      </c>
    </row>
    <row r="102" spans="1:6" ht="60" customHeight="1" x14ac:dyDescent="0.25">
      <c r="A102" s="171" t="s">
        <v>292</v>
      </c>
      <c r="B102" s="202"/>
      <c r="C102" s="181">
        <v>3</v>
      </c>
      <c r="D102" s="181" t="s">
        <v>37</v>
      </c>
      <c r="E102" s="180">
        <v>95200</v>
      </c>
      <c r="F102" s="180">
        <f t="shared" ref="F102:F103" si="5">E102*C102</f>
        <v>285600</v>
      </c>
    </row>
    <row r="103" spans="1:6" ht="86.25" customHeight="1" x14ac:dyDescent="0.25">
      <c r="A103" s="202" t="s">
        <v>293</v>
      </c>
      <c r="B103" s="202"/>
      <c r="C103" s="207">
        <v>3</v>
      </c>
      <c r="D103" s="207" t="s">
        <v>39</v>
      </c>
      <c r="E103" s="206">
        <v>71400</v>
      </c>
      <c r="F103" s="206">
        <f t="shared" si="5"/>
        <v>214200</v>
      </c>
    </row>
    <row r="104" spans="1:6" ht="21.75" customHeight="1" x14ac:dyDescent="0.25">
      <c r="A104" s="202"/>
      <c r="B104" s="202"/>
      <c r="C104" s="207"/>
      <c r="D104" s="207"/>
      <c r="E104" s="206"/>
      <c r="F104" s="206"/>
    </row>
    <row r="105" spans="1:6" ht="46.5" customHeight="1" x14ac:dyDescent="0.25">
      <c r="A105" s="209" t="s">
        <v>18</v>
      </c>
      <c r="B105" s="209"/>
      <c r="C105" s="209"/>
      <c r="D105" s="209"/>
      <c r="E105" s="209"/>
      <c r="F105" s="177">
        <f>F96+F97+F98+F99+F100+F101+F102+F103</f>
        <v>1907252</v>
      </c>
    </row>
    <row r="106" spans="1:6" ht="38.25" customHeight="1" x14ac:dyDescent="0.25">
      <c r="A106" s="208" t="s">
        <v>217</v>
      </c>
      <c r="B106" s="208"/>
      <c r="C106" s="208"/>
      <c r="D106" s="208"/>
      <c r="E106" s="208"/>
      <c r="F106" s="185">
        <f>F92+F94+F105</f>
        <v>7613777</v>
      </c>
    </row>
    <row r="107" spans="1:6" ht="31.5" customHeight="1" x14ac:dyDescent="0.25">
      <c r="A107" s="198" t="s">
        <v>210</v>
      </c>
      <c r="B107" s="198"/>
      <c r="C107" s="198"/>
      <c r="D107" s="198"/>
      <c r="E107" s="198"/>
      <c r="F107" s="198"/>
    </row>
    <row r="108" spans="1:6" ht="86.25" customHeight="1" x14ac:dyDescent="0.25">
      <c r="A108" s="199" t="s">
        <v>257</v>
      </c>
      <c r="B108" s="202" t="s">
        <v>249</v>
      </c>
      <c r="C108" s="203">
        <v>1</v>
      </c>
      <c r="D108" s="203" t="s">
        <v>258</v>
      </c>
      <c r="E108" s="192">
        <v>1683667</v>
      </c>
      <c r="F108" s="192">
        <f>E108*C108</f>
        <v>1683667</v>
      </c>
    </row>
    <row r="109" spans="1:6" ht="86.25" customHeight="1" x14ac:dyDescent="0.25">
      <c r="A109" s="200"/>
      <c r="B109" s="202"/>
      <c r="C109" s="204"/>
      <c r="D109" s="204"/>
      <c r="E109" s="193"/>
      <c r="F109" s="193"/>
    </row>
    <row r="110" spans="1:6" ht="29.25" customHeight="1" x14ac:dyDescent="0.25">
      <c r="A110" s="200"/>
      <c r="B110" s="202"/>
      <c r="C110" s="204"/>
      <c r="D110" s="204"/>
      <c r="E110" s="193"/>
      <c r="F110" s="193"/>
    </row>
    <row r="111" spans="1:6" ht="20.25" hidden="1" customHeight="1" x14ac:dyDescent="0.25">
      <c r="A111" s="201"/>
      <c r="B111" s="202"/>
      <c r="C111" s="205"/>
      <c r="D111" s="205"/>
      <c r="E111" s="194"/>
      <c r="F111" s="194"/>
    </row>
    <row r="112" spans="1:6" ht="63.75" customHeight="1" x14ac:dyDescent="0.25">
      <c r="A112" s="181" t="s">
        <v>250</v>
      </c>
      <c r="B112" s="174" t="s">
        <v>251</v>
      </c>
      <c r="C112" s="62">
        <v>1</v>
      </c>
      <c r="D112" s="62" t="s">
        <v>259</v>
      </c>
      <c r="E112" s="189">
        <v>1266667</v>
      </c>
      <c r="F112" s="180">
        <f>E112*C112</f>
        <v>1266667</v>
      </c>
    </row>
    <row r="113" spans="1:6" ht="76.5" customHeight="1" x14ac:dyDescent="0.25">
      <c r="A113" s="181" t="s">
        <v>252</v>
      </c>
      <c r="B113" s="174" t="s">
        <v>253</v>
      </c>
      <c r="C113" s="62">
        <v>1</v>
      </c>
      <c r="D113" s="62" t="s">
        <v>259</v>
      </c>
      <c r="E113" s="189">
        <v>1528333</v>
      </c>
      <c r="F113" s="180">
        <f>E113*C113</f>
        <v>1528333</v>
      </c>
    </row>
    <row r="114" spans="1:6" ht="36" customHeight="1" x14ac:dyDescent="0.25">
      <c r="A114" s="174" t="s">
        <v>254</v>
      </c>
      <c r="B114" s="174" t="s">
        <v>255</v>
      </c>
      <c r="C114" s="62">
        <v>3</v>
      </c>
      <c r="D114" s="62" t="s">
        <v>16</v>
      </c>
      <c r="E114" s="180">
        <v>8950</v>
      </c>
      <c r="F114" s="180">
        <f>E114*C114</f>
        <v>26850</v>
      </c>
    </row>
    <row r="115" spans="1:6" ht="65.25" customHeight="1" x14ac:dyDescent="0.25">
      <c r="A115" s="181" t="s">
        <v>256</v>
      </c>
      <c r="B115" s="174" t="s">
        <v>260</v>
      </c>
      <c r="C115" s="62">
        <v>120</v>
      </c>
      <c r="D115" s="62" t="s">
        <v>16</v>
      </c>
      <c r="E115" s="180">
        <v>1293</v>
      </c>
      <c r="F115" s="180">
        <f>E115*C115</f>
        <v>155160</v>
      </c>
    </row>
    <row r="116" spans="1:6" ht="30" customHeight="1" x14ac:dyDescent="0.25">
      <c r="A116" s="195" t="s">
        <v>80</v>
      </c>
      <c r="B116" s="195"/>
      <c r="C116" s="195"/>
      <c r="D116" s="195"/>
      <c r="E116" s="195"/>
      <c r="F116" s="186">
        <f>F108+F112+F113+F114+F115</f>
        <v>4660677</v>
      </c>
    </row>
    <row r="117" spans="1:6" ht="36" customHeight="1" x14ac:dyDescent="0.25">
      <c r="A117" s="198" t="s">
        <v>211</v>
      </c>
      <c r="B117" s="198"/>
      <c r="C117" s="198"/>
      <c r="D117" s="198"/>
      <c r="E117" s="198"/>
      <c r="F117" s="198"/>
    </row>
    <row r="118" spans="1:6" ht="86.25" customHeight="1" x14ac:dyDescent="0.25">
      <c r="A118" s="199" t="s">
        <v>257</v>
      </c>
      <c r="B118" s="202" t="s">
        <v>249</v>
      </c>
      <c r="C118" s="203">
        <v>1</v>
      </c>
      <c r="D118" s="203" t="s">
        <v>258</v>
      </c>
      <c r="E118" s="192">
        <v>1683667</v>
      </c>
      <c r="F118" s="192">
        <f>E118*C118</f>
        <v>1683667</v>
      </c>
    </row>
    <row r="119" spans="1:6" ht="86.25" customHeight="1" x14ac:dyDescent="0.25">
      <c r="A119" s="200"/>
      <c r="B119" s="202"/>
      <c r="C119" s="204"/>
      <c r="D119" s="204"/>
      <c r="E119" s="193"/>
      <c r="F119" s="193"/>
    </row>
    <row r="120" spans="1:6" ht="49.5" customHeight="1" x14ac:dyDescent="0.25">
      <c r="A120" s="200"/>
      <c r="B120" s="202"/>
      <c r="C120" s="204"/>
      <c r="D120" s="204"/>
      <c r="E120" s="193"/>
      <c r="F120" s="193"/>
    </row>
    <row r="121" spans="1:6" ht="86.25" hidden="1" customHeight="1" x14ac:dyDescent="0.25">
      <c r="A121" s="201"/>
      <c r="B121" s="202"/>
      <c r="C121" s="205"/>
      <c r="D121" s="205"/>
      <c r="E121" s="194"/>
      <c r="F121" s="194"/>
    </row>
    <row r="122" spans="1:6" ht="60" customHeight="1" x14ac:dyDescent="0.25">
      <c r="A122" s="181" t="s">
        <v>250</v>
      </c>
      <c r="B122" s="174" t="s">
        <v>251</v>
      </c>
      <c r="C122" s="62">
        <v>1</v>
      </c>
      <c r="D122" s="62" t="s">
        <v>259</v>
      </c>
      <c r="E122" s="189">
        <v>1266667</v>
      </c>
      <c r="F122" s="180">
        <f>E122*C122</f>
        <v>1266667</v>
      </c>
    </row>
    <row r="123" spans="1:6" ht="51.75" customHeight="1" x14ac:dyDescent="0.25">
      <c r="A123" s="181" t="s">
        <v>252</v>
      </c>
      <c r="B123" s="174" t="s">
        <v>253</v>
      </c>
      <c r="C123" s="62">
        <v>1</v>
      </c>
      <c r="D123" s="62" t="s">
        <v>259</v>
      </c>
      <c r="E123" s="189">
        <v>1528333</v>
      </c>
      <c r="F123" s="180">
        <f>E123*C123</f>
        <v>1528333</v>
      </c>
    </row>
    <row r="124" spans="1:6" ht="50.25" customHeight="1" x14ac:dyDescent="0.25">
      <c r="A124" s="174" t="s">
        <v>254</v>
      </c>
      <c r="B124" s="174" t="s">
        <v>255</v>
      </c>
      <c r="C124" s="62">
        <v>3</v>
      </c>
      <c r="D124" s="62" t="s">
        <v>16</v>
      </c>
      <c r="E124" s="180">
        <v>8950</v>
      </c>
      <c r="F124" s="180">
        <f>E124*C124</f>
        <v>26850</v>
      </c>
    </row>
    <row r="125" spans="1:6" ht="48" customHeight="1" x14ac:dyDescent="0.25">
      <c r="A125" s="181" t="s">
        <v>256</v>
      </c>
      <c r="B125" s="174" t="s">
        <v>260</v>
      </c>
      <c r="C125" s="62">
        <v>160</v>
      </c>
      <c r="D125" s="62" t="s">
        <v>16</v>
      </c>
      <c r="E125" s="180">
        <v>1293</v>
      </c>
      <c r="F125" s="180">
        <f>E125*C125</f>
        <v>206880</v>
      </c>
    </row>
    <row r="126" spans="1:6" ht="36.75" customHeight="1" x14ac:dyDescent="0.25">
      <c r="A126" s="195" t="s">
        <v>80</v>
      </c>
      <c r="B126" s="195"/>
      <c r="C126" s="195"/>
      <c r="D126" s="195"/>
      <c r="E126" s="195"/>
      <c r="F126" s="186">
        <f>F118+F122+F123+F124+F125</f>
        <v>4712397</v>
      </c>
    </row>
    <row r="127" spans="1:6" ht="21.75" customHeight="1" x14ac:dyDescent="0.25">
      <c r="A127" s="198" t="s">
        <v>262</v>
      </c>
      <c r="B127" s="198"/>
      <c r="C127" s="198"/>
      <c r="D127" s="198"/>
      <c r="E127" s="198"/>
      <c r="F127" s="198"/>
    </row>
    <row r="128" spans="1:6" ht="86.25" customHeight="1" x14ac:dyDescent="0.25">
      <c r="A128" s="199" t="s">
        <v>261</v>
      </c>
      <c r="B128" s="202" t="s">
        <v>235</v>
      </c>
      <c r="C128" s="203">
        <v>1</v>
      </c>
      <c r="D128" s="203" t="s">
        <v>258</v>
      </c>
      <c r="E128" s="192">
        <v>850000</v>
      </c>
      <c r="F128" s="192">
        <f>E128*C128</f>
        <v>850000</v>
      </c>
    </row>
    <row r="129" spans="1:6" ht="22.5" customHeight="1" x14ac:dyDescent="0.25">
      <c r="A129" s="200"/>
      <c r="B129" s="202"/>
      <c r="C129" s="204"/>
      <c r="D129" s="204"/>
      <c r="E129" s="193"/>
      <c r="F129" s="193"/>
    </row>
    <row r="130" spans="1:6" ht="86.25" hidden="1" customHeight="1" x14ac:dyDescent="0.25">
      <c r="A130" s="200"/>
      <c r="B130" s="202"/>
      <c r="C130" s="204"/>
      <c r="D130" s="204"/>
      <c r="E130" s="193"/>
      <c r="F130" s="193"/>
    </row>
    <row r="131" spans="1:6" ht="86.25" hidden="1" customHeight="1" x14ac:dyDescent="0.25">
      <c r="A131" s="201"/>
      <c r="B131" s="202"/>
      <c r="C131" s="205"/>
      <c r="D131" s="205"/>
      <c r="E131" s="194"/>
      <c r="F131" s="194"/>
    </row>
    <row r="132" spans="1:6" ht="60.75" customHeight="1" x14ac:dyDescent="0.25">
      <c r="A132" s="181" t="s">
        <v>250</v>
      </c>
      <c r="B132" s="174" t="s">
        <v>251</v>
      </c>
      <c r="C132" s="62">
        <v>1</v>
      </c>
      <c r="D132" s="62" t="s">
        <v>259</v>
      </c>
      <c r="E132" s="189">
        <v>1266667</v>
      </c>
      <c r="F132" s="180">
        <f>E132*C132</f>
        <v>1266667</v>
      </c>
    </row>
    <row r="133" spans="1:6" ht="25.5" customHeight="1" x14ac:dyDescent="0.25">
      <c r="A133" s="174" t="s">
        <v>254</v>
      </c>
      <c r="B133" s="174" t="s">
        <v>255</v>
      </c>
      <c r="C133" s="62">
        <v>3</v>
      </c>
      <c r="D133" s="62" t="s">
        <v>16</v>
      </c>
      <c r="E133" s="180">
        <v>8950</v>
      </c>
      <c r="F133" s="180">
        <f>E133*C133</f>
        <v>26850</v>
      </c>
    </row>
    <row r="134" spans="1:6" ht="51" customHeight="1" x14ac:dyDescent="0.25">
      <c r="A134" s="181" t="s">
        <v>256</v>
      </c>
      <c r="B134" s="174" t="s">
        <v>260</v>
      </c>
      <c r="C134" s="62">
        <v>60</v>
      </c>
      <c r="D134" s="62" t="s">
        <v>16</v>
      </c>
      <c r="E134" s="180">
        <v>1293</v>
      </c>
      <c r="F134" s="180">
        <f>E134*C134</f>
        <v>77580</v>
      </c>
    </row>
    <row r="135" spans="1:6" ht="25.5" customHeight="1" x14ac:dyDescent="0.25">
      <c r="A135" s="195" t="s">
        <v>80</v>
      </c>
      <c r="B135" s="195"/>
      <c r="C135" s="195"/>
      <c r="D135" s="195"/>
      <c r="E135" s="195"/>
      <c r="F135" s="186">
        <f>F128+F132+F133+F134</f>
        <v>2221097</v>
      </c>
    </row>
    <row r="136" spans="1:6" ht="32.25" customHeight="1" x14ac:dyDescent="0.25">
      <c r="A136" s="198" t="s">
        <v>294</v>
      </c>
      <c r="B136" s="198"/>
      <c r="C136" s="198"/>
      <c r="D136" s="198"/>
      <c r="E136" s="198"/>
      <c r="F136" s="198"/>
    </row>
    <row r="137" spans="1:6" ht="86.25" customHeight="1" x14ac:dyDescent="0.25">
      <c r="A137" s="199" t="s">
        <v>261</v>
      </c>
      <c r="B137" s="202" t="s">
        <v>235</v>
      </c>
      <c r="C137" s="203">
        <v>1</v>
      </c>
      <c r="D137" s="203" t="s">
        <v>258</v>
      </c>
      <c r="E137" s="192">
        <v>850000</v>
      </c>
      <c r="F137" s="192">
        <f>E137*C137</f>
        <v>850000</v>
      </c>
    </row>
    <row r="138" spans="1:6" ht="18.75" customHeight="1" x14ac:dyDescent="0.25">
      <c r="A138" s="200"/>
      <c r="B138" s="202"/>
      <c r="C138" s="204"/>
      <c r="D138" s="204"/>
      <c r="E138" s="193"/>
      <c r="F138" s="193"/>
    </row>
    <row r="139" spans="1:6" ht="86.25" hidden="1" customHeight="1" x14ac:dyDescent="0.25">
      <c r="A139" s="200"/>
      <c r="B139" s="202"/>
      <c r="C139" s="204"/>
      <c r="D139" s="204"/>
      <c r="E139" s="193"/>
      <c r="F139" s="193"/>
    </row>
    <row r="140" spans="1:6" ht="86.25" hidden="1" customHeight="1" x14ac:dyDescent="0.25">
      <c r="A140" s="201"/>
      <c r="B140" s="202"/>
      <c r="C140" s="205"/>
      <c r="D140" s="205"/>
      <c r="E140" s="194"/>
      <c r="F140" s="194"/>
    </row>
    <row r="141" spans="1:6" ht="66" customHeight="1" x14ac:dyDescent="0.25">
      <c r="A141" s="181" t="s">
        <v>250</v>
      </c>
      <c r="B141" s="174" t="s">
        <v>251</v>
      </c>
      <c r="C141" s="62">
        <v>1</v>
      </c>
      <c r="D141" s="62" t="s">
        <v>259</v>
      </c>
      <c r="E141" s="189">
        <v>1266667</v>
      </c>
      <c r="F141" s="180">
        <f>E141*C141</f>
        <v>1266667</v>
      </c>
    </row>
    <row r="142" spans="1:6" ht="27" customHeight="1" x14ac:dyDescent="0.25">
      <c r="A142" s="174" t="s">
        <v>254</v>
      </c>
      <c r="B142" s="174" t="s">
        <v>255</v>
      </c>
      <c r="C142" s="62">
        <v>3</v>
      </c>
      <c r="D142" s="62" t="s">
        <v>16</v>
      </c>
      <c r="E142" s="180">
        <v>8950</v>
      </c>
      <c r="F142" s="180">
        <f>E142*C142</f>
        <v>26850</v>
      </c>
    </row>
    <row r="143" spans="1:6" ht="48" customHeight="1" x14ac:dyDescent="0.25">
      <c r="A143" s="181" t="s">
        <v>256</v>
      </c>
      <c r="B143" s="174" t="s">
        <v>260</v>
      </c>
      <c r="C143" s="62">
        <v>60</v>
      </c>
      <c r="D143" s="62" t="s">
        <v>16</v>
      </c>
      <c r="E143" s="180">
        <v>1293</v>
      </c>
      <c r="F143" s="180">
        <f>E143*C143</f>
        <v>77580</v>
      </c>
    </row>
    <row r="144" spans="1:6" ht="21" customHeight="1" x14ac:dyDescent="0.25">
      <c r="A144" s="195" t="s">
        <v>80</v>
      </c>
      <c r="B144" s="195"/>
      <c r="C144" s="195"/>
      <c r="D144" s="195"/>
      <c r="E144" s="195"/>
      <c r="F144" s="186">
        <f>F137+F141+F142+F143</f>
        <v>2221097</v>
      </c>
    </row>
    <row r="145" spans="1:6" ht="24.75" customHeight="1" x14ac:dyDescent="0.25">
      <c r="A145" s="196" t="s">
        <v>295</v>
      </c>
      <c r="B145" s="196"/>
      <c r="C145" s="196"/>
      <c r="D145" s="196"/>
      <c r="E145" s="196"/>
      <c r="F145" s="190">
        <f>F10+F19+F42+F67+F86+F106+F116+F126+F135+F144</f>
        <v>160958163</v>
      </c>
    </row>
    <row r="146" spans="1:6" ht="30.75" customHeight="1" x14ac:dyDescent="0.25">
      <c r="A146" s="172" t="s">
        <v>265</v>
      </c>
      <c r="B146" s="182" t="s">
        <v>267</v>
      </c>
    </row>
    <row r="147" spans="1:6" ht="46.5" customHeight="1" x14ac:dyDescent="0.25">
      <c r="A147" s="182" t="s">
        <v>50</v>
      </c>
      <c r="B147" s="197" t="s">
        <v>51</v>
      </c>
      <c r="C147" s="197"/>
      <c r="D147" s="197"/>
      <c r="E147" s="197"/>
      <c r="F147" s="197"/>
    </row>
    <row r="148" spans="1:6" ht="24.75" customHeight="1" x14ac:dyDescent="0.25">
      <c r="A148" s="172" t="s">
        <v>208</v>
      </c>
      <c r="B148" s="182" t="s">
        <v>209</v>
      </c>
      <c r="C148" s="191" t="s">
        <v>296</v>
      </c>
      <c r="D148" s="191"/>
      <c r="E148" s="191"/>
    </row>
    <row r="149" spans="1:6" ht="11.25" customHeight="1" x14ac:dyDescent="0.25">
      <c r="B149" s="182"/>
    </row>
  </sheetData>
  <mergeCells count="85">
    <mergeCell ref="A21:F21"/>
    <mergeCell ref="A1:F2"/>
    <mergeCell ref="A11:F11"/>
    <mergeCell ref="A19:E19"/>
    <mergeCell ref="A20:F20"/>
    <mergeCell ref="A4:F4"/>
    <mergeCell ref="A10:E10"/>
    <mergeCell ref="D83:D84"/>
    <mergeCell ref="A75:F75"/>
    <mergeCell ref="A43:F43"/>
    <mergeCell ref="A44:F44"/>
    <mergeCell ref="E83:E84"/>
    <mergeCell ref="F83:F84"/>
    <mergeCell ref="A51:F51"/>
    <mergeCell ref="A67:E67"/>
    <mergeCell ref="A73:F73"/>
    <mergeCell ref="A72:E72"/>
    <mergeCell ref="B80:B84"/>
    <mergeCell ref="C83:C84"/>
    <mergeCell ref="A66:E66"/>
    <mergeCell ref="A68:F68"/>
    <mergeCell ref="A83:A84"/>
    <mergeCell ref="A50:E50"/>
    <mergeCell ref="A106:E106"/>
    <mergeCell ref="A105:E105"/>
    <mergeCell ref="B100:B104"/>
    <mergeCell ref="A24:E24"/>
    <mergeCell ref="A86:E86"/>
    <mergeCell ref="A42:E42"/>
    <mergeCell ref="A85:E85"/>
    <mergeCell ref="A87:F87"/>
    <mergeCell ref="A95:F95"/>
    <mergeCell ref="A89:A90"/>
    <mergeCell ref="D89:D90"/>
    <mergeCell ref="A25:F25"/>
    <mergeCell ref="B30:B40"/>
    <mergeCell ref="A53:F53"/>
    <mergeCell ref="B58:B65"/>
    <mergeCell ref="A41:E41"/>
    <mergeCell ref="A103:A104"/>
    <mergeCell ref="C103:C104"/>
    <mergeCell ref="D103:D104"/>
    <mergeCell ref="E103:E104"/>
    <mergeCell ref="F103:F104"/>
    <mergeCell ref="A93:F93"/>
    <mergeCell ref="E89:E90"/>
    <mergeCell ref="F89:F90"/>
    <mergeCell ref="C89:C90"/>
    <mergeCell ref="A92:E92"/>
    <mergeCell ref="B89:B90"/>
    <mergeCell ref="A135:E135"/>
    <mergeCell ref="A107:F107"/>
    <mergeCell ref="A116:E116"/>
    <mergeCell ref="A117:F117"/>
    <mergeCell ref="B108:B111"/>
    <mergeCell ref="A108:A111"/>
    <mergeCell ref="C108:C111"/>
    <mergeCell ref="D108:D111"/>
    <mergeCell ref="E108:E111"/>
    <mergeCell ref="F108:F111"/>
    <mergeCell ref="A118:A121"/>
    <mergeCell ref="B118:B121"/>
    <mergeCell ref="C118:C121"/>
    <mergeCell ref="D118:D121"/>
    <mergeCell ref="E118:E121"/>
    <mergeCell ref="F118:F121"/>
    <mergeCell ref="A136:F136"/>
    <mergeCell ref="A137:A140"/>
    <mergeCell ref="B137:B140"/>
    <mergeCell ref="C137:C140"/>
    <mergeCell ref="D137:D140"/>
    <mergeCell ref="A126:E126"/>
    <mergeCell ref="A127:F127"/>
    <mergeCell ref="A128:A131"/>
    <mergeCell ref="B128:B131"/>
    <mergeCell ref="C128:C131"/>
    <mergeCell ref="D128:D131"/>
    <mergeCell ref="E128:E131"/>
    <mergeCell ref="F128:F131"/>
    <mergeCell ref="C148:E148"/>
    <mergeCell ref="E137:E140"/>
    <mergeCell ref="F137:F140"/>
    <mergeCell ref="A144:E144"/>
    <mergeCell ref="A145:E145"/>
    <mergeCell ref="B147:F147"/>
  </mergeCells>
  <pageMargins left="0.7" right="0.7" top="0.75" bottom="0.75" header="0.3" footer="0.3"/>
  <pageSetup scale="7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7"/>
  <sheetViews>
    <sheetView zoomScale="48" zoomScaleNormal="48" workbookViewId="0">
      <selection sqref="A1:P7"/>
    </sheetView>
  </sheetViews>
  <sheetFormatPr baseColWidth="10" defaultColWidth="26.140625" defaultRowHeight="30.75" x14ac:dyDescent="0.45"/>
  <cols>
    <col min="1" max="1" width="10.85546875" style="3" customWidth="1"/>
    <col min="2" max="16384" width="26.140625" style="3"/>
  </cols>
  <sheetData>
    <row r="1" spans="1:16" x14ac:dyDescent="0.45">
      <c r="A1" s="221" t="s">
        <v>65</v>
      </c>
      <c r="B1" s="220" t="s">
        <v>66</v>
      </c>
      <c r="C1" s="220" t="s">
        <v>67</v>
      </c>
      <c r="D1" s="222" t="s">
        <v>223</v>
      </c>
      <c r="E1" s="222"/>
      <c r="F1" s="222"/>
      <c r="G1" s="220" t="s">
        <v>82</v>
      </c>
      <c r="H1" s="220"/>
      <c r="I1" s="220" t="s">
        <v>83</v>
      </c>
      <c r="J1" s="220"/>
      <c r="K1" s="220" t="s">
        <v>84</v>
      </c>
      <c r="L1" s="220"/>
      <c r="M1" s="220" t="s">
        <v>85</v>
      </c>
      <c r="N1" s="220"/>
      <c r="O1" s="220" t="s">
        <v>86</v>
      </c>
      <c r="P1" s="220"/>
    </row>
    <row r="2" spans="1:16" x14ac:dyDescent="0.45">
      <c r="A2" s="221"/>
      <c r="B2" s="220"/>
      <c r="C2" s="220"/>
      <c r="D2" s="222"/>
      <c r="E2" s="222"/>
      <c r="F2" s="222"/>
      <c r="G2" s="220"/>
      <c r="H2" s="220"/>
      <c r="I2" s="220"/>
      <c r="J2" s="220"/>
      <c r="K2" s="220"/>
      <c r="L2" s="220"/>
      <c r="M2" s="220"/>
      <c r="N2" s="220"/>
      <c r="O2" s="220"/>
      <c r="P2" s="220"/>
    </row>
    <row r="3" spans="1:16" x14ac:dyDescent="0.45">
      <c r="A3" s="221"/>
      <c r="B3" s="220"/>
      <c r="C3" s="220"/>
      <c r="D3" s="222"/>
      <c r="E3" s="222"/>
      <c r="F3" s="222"/>
      <c r="G3" s="220"/>
      <c r="H3" s="220"/>
      <c r="I3" s="220"/>
      <c r="J3" s="220"/>
      <c r="K3" s="220"/>
      <c r="L3" s="220"/>
      <c r="M3" s="220"/>
      <c r="N3" s="220"/>
      <c r="O3" s="220"/>
      <c r="P3" s="220"/>
    </row>
    <row r="4" spans="1:16" ht="31.5" x14ac:dyDescent="0.45">
      <c r="A4" s="221"/>
      <c r="B4" s="220"/>
      <c r="C4" s="220"/>
      <c r="D4" s="59" t="s">
        <v>87</v>
      </c>
      <c r="E4" s="59" t="s">
        <v>88</v>
      </c>
      <c r="F4" s="59" t="s">
        <v>14</v>
      </c>
      <c r="G4" s="59" t="s">
        <v>88</v>
      </c>
      <c r="H4" s="60" t="s">
        <v>14</v>
      </c>
      <c r="I4" s="59" t="s">
        <v>88</v>
      </c>
      <c r="J4" s="60" t="s">
        <v>14</v>
      </c>
      <c r="K4" s="59" t="s">
        <v>88</v>
      </c>
      <c r="L4" s="60" t="s">
        <v>14</v>
      </c>
      <c r="M4" s="59" t="s">
        <v>88</v>
      </c>
      <c r="N4" s="60" t="s">
        <v>14</v>
      </c>
      <c r="O4" s="59" t="s">
        <v>88</v>
      </c>
      <c r="P4" s="60" t="s">
        <v>14</v>
      </c>
    </row>
    <row r="5" spans="1:16" ht="94.5" x14ac:dyDescent="0.45">
      <c r="A5" s="61">
        <v>1</v>
      </c>
      <c r="B5" s="62" t="s">
        <v>89</v>
      </c>
      <c r="C5" s="63" t="s">
        <v>90</v>
      </c>
      <c r="D5" s="64">
        <v>1</v>
      </c>
      <c r="E5" s="65">
        <f t="shared" ref="E5:E7" si="0">F5/1.19</f>
        <v>119.99999999999999</v>
      </c>
      <c r="F5" s="65">
        <f>AVERAGE(J5,L5,N5)</f>
        <v>142.79999999999998</v>
      </c>
      <c r="G5" s="65"/>
      <c r="H5" s="65"/>
      <c r="I5" s="65">
        <v>90</v>
      </c>
      <c r="J5" s="65">
        <f t="shared" ref="J5:J6" si="1">I5*1.19</f>
        <v>107.1</v>
      </c>
      <c r="K5" s="65">
        <v>120</v>
      </c>
      <c r="L5" s="66">
        <f>K5*1.19</f>
        <v>142.79999999999998</v>
      </c>
      <c r="M5" s="65">
        <v>150</v>
      </c>
      <c r="N5" s="66">
        <f>M5*1.19</f>
        <v>178.5</v>
      </c>
      <c r="O5" s="65"/>
      <c r="P5" s="65"/>
    </row>
    <row r="6" spans="1:16" ht="110.25" x14ac:dyDescent="0.45">
      <c r="A6" s="61">
        <v>2</v>
      </c>
      <c r="B6" s="62" t="s">
        <v>91</v>
      </c>
      <c r="C6" s="63" t="s">
        <v>92</v>
      </c>
      <c r="D6" s="61">
        <v>1</v>
      </c>
      <c r="E6" s="65">
        <f t="shared" si="0"/>
        <v>747.66666666666674</v>
      </c>
      <c r="F6" s="65">
        <f>AVERAGE(J6,L6,N6)</f>
        <v>889.72333333333336</v>
      </c>
      <c r="G6" s="65">
        <v>0</v>
      </c>
      <c r="H6" s="65">
        <v>0</v>
      </c>
      <c r="I6" s="65">
        <v>723</v>
      </c>
      <c r="J6" s="65">
        <f t="shared" si="1"/>
        <v>860.37</v>
      </c>
      <c r="K6" s="65">
        <v>720</v>
      </c>
      <c r="L6" s="66">
        <f>K6*1.19</f>
        <v>856.8</v>
      </c>
      <c r="M6" s="65">
        <v>800</v>
      </c>
      <c r="N6" s="66">
        <f>M6*1.19</f>
        <v>952</v>
      </c>
      <c r="O6" s="65"/>
      <c r="P6" s="65"/>
    </row>
    <row r="7" spans="1:16" ht="47.25" x14ac:dyDescent="0.45">
      <c r="A7" s="61">
        <v>3</v>
      </c>
      <c r="B7" s="62" t="s">
        <v>224</v>
      </c>
      <c r="C7" s="63" t="s">
        <v>225</v>
      </c>
      <c r="D7" s="61">
        <v>1</v>
      </c>
      <c r="E7" s="65">
        <f t="shared" si="0"/>
        <v>33683.473389355742</v>
      </c>
      <c r="F7" s="65">
        <f>AVERAGE(H7,J7,P7)</f>
        <v>40083.333333333336</v>
      </c>
      <c r="G7" s="65">
        <f>H7/1.19</f>
        <v>31050.420168067227</v>
      </c>
      <c r="H7" s="65">
        <v>36950</v>
      </c>
      <c r="I7" s="65">
        <v>35000</v>
      </c>
      <c r="J7" s="65">
        <f>I7*1.19</f>
        <v>41650</v>
      </c>
      <c r="K7" s="65">
        <f t="shared" ref="K7:M7" si="2">L7/1.19</f>
        <v>0</v>
      </c>
      <c r="L7" s="65">
        <v>0</v>
      </c>
      <c r="M7" s="65">
        <f t="shared" si="2"/>
        <v>0</v>
      </c>
      <c r="N7" s="65">
        <v>0</v>
      </c>
      <c r="O7" s="66">
        <v>35000</v>
      </c>
      <c r="P7" s="66">
        <f>O7*1.19</f>
        <v>41650</v>
      </c>
    </row>
  </sheetData>
  <mergeCells count="9">
    <mergeCell ref="I1:J3"/>
    <mergeCell ref="K1:L3"/>
    <mergeCell ref="M1:N3"/>
    <mergeCell ref="O1:P3"/>
    <mergeCell ref="A1:A4"/>
    <mergeCell ref="B1:B4"/>
    <mergeCell ref="C1:C4"/>
    <mergeCell ref="D1:F3"/>
    <mergeCell ref="G1:H3"/>
  </mergeCells>
  <conditionalFormatting sqref="I6:J6 G1:J5 K5:P6 G7:P7">
    <cfRule type="cellIs" dxfId="19" priority="8" operator="lessThan">
      <formula>1</formula>
    </cfRule>
  </conditionalFormatting>
  <conditionalFormatting sqref="K1">
    <cfRule type="cellIs" dxfId="18" priority="7" operator="lessThan">
      <formula>1</formula>
    </cfRule>
  </conditionalFormatting>
  <conditionalFormatting sqref="M1">
    <cfRule type="cellIs" dxfId="17" priority="6" operator="lessThan">
      <formula>1</formula>
    </cfRule>
  </conditionalFormatting>
  <conditionalFormatting sqref="K4:L4">
    <cfRule type="cellIs" dxfId="16" priority="5" operator="lessThan">
      <formula>1</formula>
    </cfRule>
  </conditionalFormatting>
  <conditionalFormatting sqref="M4:N4">
    <cfRule type="cellIs" dxfId="15" priority="4" operator="lessThan">
      <formula>1</formula>
    </cfRule>
  </conditionalFormatting>
  <conditionalFormatting sqref="O1">
    <cfRule type="cellIs" dxfId="14" priority="3" operator="lessThan">
      <formula>1</formula>
    </cfRule>
  </conditionalFormatting>
  <conditionalFormatting sqref="O4:P4">
    <cfRule type="cellIs" dxfId="13" priority="2" operator="lessThan">
      <formula>1</formula>
    </cfRule>
  </conditionalFormatting>
  <conditionalFormatting sqref="G6:H6">
    <cfRule type="cellIs" dxfId="12" priority="1" operator="lessThan">
      <formula>1</formula>
    </cfRule>
  </conditionalFormatting>
  <pageMargins left="0.7" right="0.7" top="0.75" bottom="0.75" header="0.3" footer="0.3"/>
  <pageSetup scale="3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8"/>
  <sheetViews>
    <sheetView zoomScale="23" zoomScaleNormal="23" workbookViewId="0">
      <selection sqref="A1:AK8"/>
    </sheetView>
  </sheetViews>
  <sheetFormatPr baseColWidth="10" defaultColWidth="43" defaultRowHeight="309" customHeight="1" x14ac:dyDescent="0.45"/>
  <cols>
    <col min="1" max="1" width="43" style="58"/>
    <col min="2" max="2" width="47" style="58" customWidth="1"/>
    <col min="3" max="16384" width="43" style="58"/>
  </cols>
  <sheetData>
    <row r="1" spans="1:37" ht="309" customHeight="1" x14ac:dyDescent="0.45">
      <c r="A1" s="227" t="s">
        <v>66</v>
      </c>
      <c r="B1" s="229" t="s">
        <v>67</v>
      </c>
      <c r="C1" s="231" t="s">
        <v>81</v>
      </c>
      <c r="D1" s="232"/>
      <c r="E1" s="233"/>
      <c r="F1" s="234" t="s">
        <v>227</v>
      </c>
      <c r="G1" s="235"/>
      <c r="H1" s="234" t="s">
        <v>47</v>
      </c>
      <c r="I1" s="235"/>
      <c r="J1" s="236" t="s">
        <v>168</v>
      </c>
      <c r="K1" s="235"/>
      <c r="L1" s="236" t="s">
        <v>228</v>
      </c>
      <c r="M1" s="235"/>
      <c r="N1" s="236" t="s">
        <v>229</v>
      </c>
      <c r="O1" s="235"/>
      <c r="P1" s="242" t="s">
        <v>230</v>
      </c>
      <c r="Q1" s="242"/>
      <c r="R1" s="239" t="s">
        <v>231</v>
      </c>
      <c r="S1" s="239"/>
      <c r="T1" s="239" t="s">
        <v>232</v>
      </c>
      <c r="U1" s="239"/>
      <c r="V1" s="237" t="s">
        <v>93</v>
      </c>
      <c r="W1" s="238"/>
      <c r="X1" s="237" t="s">
        <v>94</v>
      </c>
      <c r="Y1" s="238"/>
      <c r="Z1" s="239" t="s">
        <v>95</v>
      </c>
      <c r="AA1" s="239"/>
      <c r="AB1" s="240" t="s">
        <v>96</v>
      </c>
      <c r="AC1" s="241"/>
      <c r="AD1" s="240" t="s">
        <v>97</v>
      </c>
      <c r="AE1" s="241"/>
      <c r="AF1" s="243" t="s">
        <v>233</v>
      </c>
      <c r="AG1" s="244"/>
      <c r="AH1" s="223" t="s">
        <v>99</v>
      </c>
      <c r="AI1" s="224"/>
      <c r="AJ1" s="225" t="s">
        <v>100</v>
      </c>
      <c r="AK1" s="226"/>
    </row>
    <row r="2" spans="1:37" ht="309" customHeight="1" thickBot="1" x14ac:dyDescent="0.5">
      <c r="A2" s="228"/>
      <c r="B2" s="230"/>
      <c r="C2" s="67" t="s">
        <v>69</v>
      </c>
      <c r="D2" s="68" t="s">
        <v>70</v>
      </c>
      <c r="E2" s="69" t="s">
        <v>13</v>
      </c>
      <c r="F2" s="69"/>
      <c r="G2" s="69"/>
      <c r="H2" s="69"/>
      <c r="I2" s="69"/>
      <c r="J2" s="69"/>
      <c r="K2" s="69"/>
      <c r="L2" s="69"/>
      <c r="M2" s="69"/>
      <c r="N2" s="69"/>
      <c r="O2" s="69"/>
      <c r="P2" s="70"/>
      <c r="Q2" s="70"/>
      <c r="R2" s="70"/>
      <c r="S2" s="70"/>
      <c r="T2" s="70"/>
      <c r="U2" s="70"/>
      <c r="V2" s="71" t="s">
        <v>71</v>
      </c>
      <c r="W2" s="72" t="s">
        <v>14</v>
      </c>
      <c r="X2" s="73" t="s">
        <v>71</v>
      </c>
      <c r="Y2" s="72" t="s">
        <v>14</v>
      </c>
      <c r="Z2" s="73" t="s">
        <v>71</v>
      </c>
      <c r="AA2" s="72" t="s">
        <v>14</v>
      </c>
      <c r="AB2" s="73" t="s">
        <v>71</v>
      </c>
      <c r="AC2" s="72" t="s">
        <v>14</v>
      </c>
      <c r="AD2" s="73" t="s">
        <v>71</v>
      </c>
      <c r="AE2" s="72" t="s">
        <v>14</v>
      </c>
      <c r="AF2" s="74" t="s">
        <v>71</v>
      </c>
      <c r="AG2" s="75" t="s">
        <v>14</v>
      </c>
      <c r="AH2" s="73" t="s">
        <v>71</v>
      </c>
      <c r="AI2" s="72" t="s">
        <v>14</v>
      </c>
      <c r="AJ2" s="73" t="s">
        <v>71</v>
      </c>
      <c r="AK2" s="72" t="s">
        <v>14</v>
      </c>
    </row>
    <row r="3" spans="1:37" ht="309" customHeight="1" x14ac:dyDescent="0.45">
      <c r="A3" s="76" t="s">
        <v>101</v>
      </c>
      <c r="B3" s="77" t="s">
        <v>102</v>
      </c>
      <c r="C3" s="78" t="s">
        <v>4</v>
      </c>
      <c r="D3" s="79">
        <f t="shared" ref="D3:D8" si="0">E3/1.19</f>
        <v>7521.0084033613448</v>
      </c>
      <c r="E3" s="130">
        <f>AVERAGE(Y3,AC3,AG3)</f>
        <v>8950</v>
      </c>
      <c r="F3" s="80"/>
      <c r="G3" s="80"/>
      <c r="H3" s="80"/>
      <c r="I3" s="80"/>
      <c r="J3" s="80"/>
      <c r="K3" s="80"/>
      <c r="L3" s="80"/>
      <c r="M3" s="80"/>
      <c r="N3" s="80"/>
      <c r="O3" s="80"/>
      <c r="P3" s="81"/>
      <c r="Q3" s="81"/>
      <c r="R3" s="81"/>
      <c r="S3" s="81"/>
      <c r="T3" s="81"/>
      <c r="U3" s="81"/>
      <c r="V3" s="82">
        <f t="shared" ref="V3:V8" si="1">W3/1.19</f>
        <v>0</v>
      </c>
      <c r="W3" s="83"/>
      <c r="X3" s="84">
        <f t="shared" ref="X3:X8" si="2">Y3/1.19</f>
        <v>8000</v>
      </c>
      <c r="Y3" s="83">
        <v>9520</v>
      </c>
      <c r="Z3" s="84">
        <f t="shared" ref="Z3:Z8" si="3">AA3/1.19</f>
        <v>0</v>
      </c>
      <c r="AA3" s="85">
        <v>0</v>
      </c>
      <c r="AB3" s="84">
        <f t="shared" ref="AB3:AB8" si="4">AC3/1.19</f>
        <v>7000</v>
      </c>
      <c r="AC3" s="83">
        <v>8330</v>
      </c>
      <c r="AD3" s="84">
        <v>0</v>
      </c>
      <c r="AE3" s="83">
        <v>0</v>
      </c>
      <c r="AF3" s="86">
        <f>AG3/1.19</f>
        <v>7563.0252100840344</v>
      </c>
      <c r="AG3" s="87">
        <v>9000</v>
      </c>
      <c r="AH3" s="84">
        <f t="shared" ref="AH3:AH8" si="5">AI3/1.19</f>
        <v>0</v>
      </c>
      <c r="AI3" s="83">
        <v>0</v>
      </c>
      <c r="AJ3" s="84">
        <f t="shared" ref="AJ3:AJ8" si="6">AK3/1.19</f>
        <v>0</v>
      </c>
      <c r="AK3" s="83">
        <v>0</v>
      </c>
    </row>
    <row r="4" spans="1:37" ht="309" customHeight="1" x14ac:dyDescent="0.45">
      <c r="A4" s="76" t="s">
        <v>234</v>
      </c>
      <c r="B4" s="77" t="s">
        <v>235</v>
      </c>
      <c r="C4" s="78" t="s">
        <v>4</v>
      </c>
      <c r="D4" s="79">
        <f t="shared" si="0"/>
        <v>714285.71428571432</v>
      </c>
      <c r="E4" s="80">
        <f>AVERAGE(Q4,S4,U4)</f>
        <v>850000</v>
      </c>
      <c r="F4" s="80"/>
      <c r="G4" s="80"/>
      <c r="H4" s="80"/>
      <c r="I4" s="80"/>
      <c r="J4" s="80"/>
      <c r="K4" s="80"/>
      <c r="L4" s="80"/>
      <c r="M4" s="80"/>
      <c r="N4" s="80"/>
      <c r="O4" s="80"/>
      <c r="P4" s="79">
        <f>Q4/1.19</f>
        <v>729000</v>
      </c>
      <c r="Q4" s="79">
        <v>867510</v>
      </c>
      <c r="R4" s="79">
        <f>S4/1.19</f>
        <v>714857.14285714284</v>
      </c>
      <c r="S4" s="79">
        <v>850680</v>
      </c>
      <c r="T4" s="79">
        <f>U4/1.19</f>
        <v>699000</v>
      </c>
      <c r="U4" s="79">
        <v>831810</v>
      </c>
      <c r="V4" s="82"/>
      <c r="W4" s="83"/>
      <c r="X4" s="84">
        <f t="shared" si="2"/>
        <v>0</v>
      </c>
      <c r="Y4" s="83">
        <v>0</v>
      </c>
      <c r="Z4" s="84">
        <f t="shared" si="3"/>
        <v>0</v>
      </c>
      <c r="AA4" s="83">
        <v>0</v>
      </c>
      <c r="AB4" s="84">
        <f t="shared" si="4"/>
        <v>0</v>
      </c>
      <c r="AC4" s="83">
        <v>0</v>
      </c>
      <c r="AD4" s="84">
        <v>0</v>
      </c>
      <c r="AE4" s="83">
        <v>0</v>
      </c>
      <c r="AF4" s="88"/>
      <c r="AG4" s="88"/>
      <c r="AH4" s="84"/>
      <c r="AI4" s="83"/>
      <c r="AJ4" s="84"/>
      <c r="AK4" s="83"/>
    </row>
    <row r="5" spans="1:37" ht="408.75" customHeight="1" x14ac:dyDescent="0.45">
      <c r="A5" s="76" t="s">
        <v>236</v>
      </c>
      <c r="B5" s="2" t="s">
        <v>237</v>
      </c>
      <c r="C5" s="78" t="s">
        <v>4</v>
      </c>
      <c r="D5" s="79">
        <f>E5/1.19</f>
        <v>1414845.9383753503</v>
      </c>
      <c r="E5" s="130">
        <f>AVERAGE(Q5,S5,U5)</f>
        <v>1683666.6666666667</v>
      </c>
      <c r="F5" s="80"/>
      <c r="G5" s="80"/>
      <c r="H5" s="80"/>
      <c r="I5" s="80"/>
      <c r="J5" s="80"/>
      <c r="K5" s="80"/>
      <c r="L5" s="80"/>
      <c r="M5" s="80"/>
      <c r="N5" s="80"/>
      <c r="O5" s="80"/>
      <c r="P5" s="79">
        <f>Q5/1.19</f>
        <v>1344537.8151260505</v>
      </c>
      <c r="Q5" s="79">
        <v>1600000</v>
      </c>
      <c r="R5" s="79">
        <f>S5/1.19</f>
        <v>1400000</v>
      </c>
      <c r="S5" s="79">
        <v>1666000</v>
      </c>
      <c r="T5" s="79">
        <f>U5/1.19</f>
        <v>1500000</v>
      </c>
      <c r="U5" s="79">
        <v>1785000</v>
      </c>
      <c r="V5" s="82"/>
      <c r="W5" s="83"/>
      <c r="X5" s="84"/>
      <c r="Y5" s="83"/>
      <c r="Z5" s="84"/>
      <c r="AA5" s="83"/>
      <c r="AB5" s="84"/>
      <c r="AC5" s="83"/>
      <c r="AD5" s="84"/>
      <c r="AE5" s="83"/>
      <c r="AF5" s="88"/>
      <c r="AG5" s="88"/>
      <c r="AH5" s="84"/>
      <c r="AI5" s="83"/>
      <c r="AJ5" s="84"/>
      <c r="AK5" s="83"/>
    </row>
    <row r="6" spans="1:37" ht="309" customHeight="1" x14ac:dyDescent="0.45">
      <c r="A6" s="76" t="s">
        <v>103</v>
      </c>
      <c r="B6" s="77" t="s">
        <v>104</v>
      </c>
      <c r="C6" s="78" t="s">
        <v>4</v>
      </c>
      <c r="D6" s="79">
        <f t="shared" si="0"/>
        <v>1284313.7254901961</v>
      </c>
      <c r="E6" s="130">
        <f>AVERAGE(K6,AI6,AK6)</f>
        <v>1528333.3333333333</v>
      </c>
      <c r="F6" s="80"/>
      <c r="G6" s="80"/>
      <c r="H6" s="80"/>
      <c r="I6" s="80"/>
      <c r="J6" s="84">
        <f>K6/1.19</f>
        <v>840336.13445378153</v>
      </c>
      <c r="K6" s="83">
        <v>1000000</v>
      </c>
      <c r="L6" s="80"/>
      <c r="M6" s="80"/>
      <c r="N6" s="80"/>
      <c r="O6" s="80"/>
      <c r="P6" s="81"/>
      <c r="Q6" s="81"/>
      <c r="R6" s="81"/>
      <c r="S6" s="81"/>
      <c r="T6" s="81"/>
      <c r="U6" s="81"/>
      <c r="V6" s="82"/>
      <c r="W6" s="83"/>
      <c r="X6" s="84">
        <f t="shared" si="2"/>
        <v>0</v>
      </c>
      <c r="Y6" s="83">
        <v>0</v>
      </c>
      <c r="Z6" s="84">
        <f t="shared" si="3"/>
        <v>0</v>
      </c>
      <c r="AA6" s="83">
        <v>0</v>
      </c>
      <c r="AB6" s="84">
        <f t="shared" si="4"/>
        <v>0</v>
      </c>
      <c r="AC6" s="83">
        <v>0</v>
      </c>
      <c r="AD6" s="84">
        <v>0</v>
      </c>
      <c r="AE6" s="83">
        <v>0</v>
      </c>
      <c r="AF6" s="88"/>
      <c r="AG6" s="88"/>
      <c r="AH6" s="84">
        <f t="shared" si="5"/>
        <v>1500000</v>
      </c>
      <c r="AI6" s="83">
        <v>1785000</v>
      </c>
      <c r="AJ6" s="84">
        <f t="shared" si="6"/>
        <v>1512605.0420168068</v>
      </c>
      <c r="AK6" s="83">
        <v>1800000</v>
      </c>
    </row>
    <row r="7" spans="1:37" ht="309" customHeight="1" x14ac:dyDescent="0.45">
      <c r="A7" s="76" t="s">
        <v>105</v>
      </c>
      <c r="B7" s="77" t="s">
        <v>238</v>
      </c>
      <c r="C7" s="78" t="s">
        <v>4</v>
      </c>
      <c r="D7" s="79">
        <f t="shared" si="0"/>
        <v>1064425.7703081234</v>
      </c>
      <c r="E7" s="130">
        <f>AVERAGE(I7,K7,M7)</f>
        <v>1266666.6666666667</v>
      </c>
      <c r="F7" s="80"/>
      <c r="G7" s="80"/>
      <c r="H7" s="80">
        <f>I7/1.19</f>
        <v>1008403.3613445378</v>
      </c>
      <c r="I7" s="80">
        <v>1200000</v>
      </c>
      <c r="J7" s="80">
        <f>K7/1.19</f>
        <v>882352.9411764706</v>
      </c>
      <c r="K7" s="80">
        <v>1050000</v>
      </c>
      <c r="L7" s="80">
        <f>M7/1.19</f>
        <v>1302521.0084033613</v>
      </c>
      <c r="M7" s="80">
        <v>1550000</v>
      </c>
      <c r="N7" s="80"/>
      <c r="O7" s="80"/>
      <c r="P7" s="81"/>
      <c r="Q7" s="81"/>
      <c r="R7" s="81"/>
      <c r="S7" s="81"/>
      <c r="T7" s="81"/>
      <c r="U7" s="81"/>
      <c r="V7" s="82"/>
      <c r="W7" s="83"/>
      <c r="X7" s="84"/>
      <c r="Y7" s="83"/>
      <c r="Z7" s="84"/>
      <c r="AA7" s="83"/>
      <c r="AB7" s="84"/>
      <c r="AC7" s="83"/>
      <c r="AD7" s="84"/>
      <c r="AE7" s="83"/>
      <c r="AF7" s="88"/>
      <c r="AG7" s="88"/>
      <c r="AH7" s="84"/>
      <c r="AI7" s="83"/>
      <c r="AJ7" s="84"/>
      <c r="AK7" s="83"/>
    </row>
    <row r="8" spans="1:37" ht="309" customHeight="1" x14ac:dyDescent="0.45">
      <c r="A8" s="76" t="s">
        <v>131</v>
      </c>
      <c r="B8" s="77" t="s">
        <v>132</v>
      </c>
      <c r="C8" s="78" t="s">
        <v>4</v>
      </c>
      <c r="D8" s="79">
        <f t="shared" si="0"/>
        <v>207366.94677871148</v>
      </c>
      <c r="E8" s="130">
        <f>AVERAGE(K8,O8,AC8)</f>
        <v>246766.66666666666</v>
      </c>
      <c r="F8" s="80"/>
      <c r="G8" s="80"/>
      <c r="H8" s="80"/>
      <c r="I8" s="80"/>
      <c r="J8" s="80">
        <f>K8/1.19</f>
        <v>252100.84033613445</v>
      </c>
      <c r="K8" s="80">
        <v>300000</v>
      </c>
      <c r="L8" s="80"/>
      <c r="M8" s="80"/>
      <c r="N8" s="80">
        <f>O8/1.19</f>
        <v>250000</v>
      </c>
      <c r="O8" s="80">
        <v>297500</v>
      </c>
      <c r="P8" s="79"/>
      <c r="Q8" s="79"/>
      <c r="R8" s="79"/>
      <c r="S8" s="79"/>
      <c r="T8" s="79"/>
      <c r="U8" s="79"/>
      <c r="V8" s="82">
        <f t="shared" si="1"/>
        <v>0</v>
      </c>
      <c r="W8" s="83">
        <v>0</v>
      </c>
      <c r="X8" s="84">
        <f t="shared" si="2"/>
        <v>0</v>
      </c>
      <c r="Y8" s="83">
        <v>0</v>
      </c>
      <c r="Z8" s="84">
        <f t="shared" si="3"/>
        <v>0</v>
      </c>
      <c r="AA8" s="85">
        <v>0</v>
      </c>
      <c r="AB8" s="84">
        <f t="shared" si="4"/>
        <v>120000</v>
      </c>
      <c r="AC8" s="83">
        <v>142800</v>
      </c>
      <c r="AD8" s="84">
        <v>0</v>
      </c>
      <c r="AE8" s="83">
        <v>0</v>
      </c>
      <c r="AF8" s="88"/>
      <c r="AG8" s="88"/>
      <c r="AH8" s="84">
        <f t="shared" si="5"/>
        <v>0</v>
      </c>
      <c r="AI8" s="83">
        <v>0</v>
      </c>
      <c r="AJ8" s="84">
        <f t="shared" si="6"/>
        <v>0</v>
      </c>
      <c r="AK8" s="83">
        <v>0</v>
      </c>
    </row>
  </sheetData>
  <mergeCells count="19">
    <mergeCell ref="R1:S1"/>
    <mergeCell ref="T1:U1"/>
    <mergeCell ref="AF1:AG1"/>
    <mergeCell ref="AH1:AI1"/>
    <mergeCell ref="AJ1:AK1"/>
    <mergeCell ref="A1:A2"/>
    <mergeCell ref="B1:B2"/>
    <mergeCell ref="C1:E1"/>
    <mergeCell ref="F1:G1"/>
    <mergeCell ref="H1:I1"/>
    <mergeCell ref="J1:K1"/>
    <mergeCell ref="V1:W1"/>
    <mergeCell ref="X1:Y1"/>
    <mergeCell ref="Z1:AA1"/>
    <mergeCell ref="AB1:AC1"/>
    <mergeCell ref="AD1:AE1"/>
    <mergeCell ref="L1:M1"/>
    <mergeCell ref="N1:O1"/>
    <mergeCell ref="P1:Q1"/>
  </mergeCells>
  <conditionalFormatting sqref="J6:K6 V3:AK8">
    <cfRule type="cellIs" dxfId="11" priority="6" operator="equal">
      <formula>0</formula>
    </cfRule>
    <cfRule type="cellIs" dxfId="10" priority="7" operator="lessThan">
      <formula>0</formula>
    </cfRule>
  </conditionalFormatting>
  <conditionalFormatting sqref="J6:K6 V3:AK8">
    <cfRule type="cellIs" dxfId="9" priority="5" operator="lessThan">
      <formula>1</formula>
    </cfRule>
  </conditionalFormatting>
  <pageMargins left="0.25" right="0.25" top="0.75" bottom="0.75" header="0.3" footer="0.3"/>
  <pageSetup scale="15"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
  <sheetViews>
    <sheetView zoomScale="64" zoomScaleNormal="64" workbookViewId="0">
      <selection sqref="A1:T4"/>
    </sheetView>
  </sheetViews>
  <sheetFormatPr baseColWidth="10" defaultRowHeight="15" x14ac:dyDescent="0.25"/>
  <cols>
    <col min="1" max="1" width="11.42578125" style="89"/>
    <col min="2" max="2" width="16.140625" style="89" customWidth="1"/>
    <col min="3" max="3" width="32.28515625" style="89" customWidth="1"/>
    <col min="4" max="16384" width="11.42578125" style="89"/>
  </cols>
  <sheetData>
    <row r="1" spans="1:20" ht="16.5" x14ac:dyDescent="0.25">
      <c r="A1" s="253" t="s">
        <v>65</v>
      </c>
      <c r="B1" s="255" t="s">
        <v>66</v>
      </c>
      <c r="C1" s="257" t="s">
        <v>67</v>
      </c>
      <c r="D1" s="259" t="s">
        <v>81</v>
      </c>
      <c r="E1" s="260"/>
      <c r="F1" s="261"/>
      <c r="G1" s="245" t="s">
        <v>108</v>
      </c>
      <c r="H1" s="246"/>
      <c r="I1" s="251" t="s">
        <v>109</v>
      </c>
      <c r="J1" s="252"/>
      <c r="K1" s="245" t="s">
        <v>110</v>
      </c>
      <c r="L1" s="246"/>
      <c r="M1" s="245" t="s">
        <v>99</v>
      </c>
      <c r="N1" s="246"/>
      <c r="O1" s="245" t="s">
        <v>100</v>
      </c>
      <c r="P1" s="246"/>
      <c r="Q1" s="247" t="s">
        <v>98</v>
      </c>
      <c r="R1" s="248"/>
      <c r="S1" s="249" t="s">
        <v>111</v>
      </c>
      <c r="T1" s="250"/>
    </row>
    <row r="2" spans="1:20" ht="66.75" thickBot="1" x14ac:dyDescent="0.3">
      <c r="A2" s="254"/>
      <c r="B2" s="256"/>
      <c r="C2" s="258"/>
      <c r="D2" s="90" t="s">
        <v>2</v>
      </c>
      <c r="E2" s="91" t="s">
        <v>71</v>
      </c>
      <c r="F2" s="92" t="s">
        <v>13</v>
      </c>
      <c r="G2" s="93" t="s">
        <v>71</v>
      </c>
      <c r="H2" s="94" t="s">
        <v>14</v>
      </c>
      <c r="I2" s="95" t="s">
        <v>71</v>
      </c>
      <c r="J2" s="96" t="s">
        <v>14</v>
      </c>
      <c r="K2" s="93" t="s">
        <v>71</v>
      </c>
      <c r="L2" s="94" t="s">
        <v>14</v>
      </c>
      <c r="M2" s="93" t="s">
        <v>71</v>
      </c>
      <c r="N2" s="94" t="s">
        <v>14</v>
      </c>
      <c r="O2" s="93" t="s">
        <v>71</v>
      </c>
      <c r="P2" s="94" t="s">
        <v>14</v>
      </c>
      <c r="Q2" s="93" t="s">
        <v>71</v>
      </c>
      <c r="R2" s="94" t="s">
        <v>14</v>
      </c>
      <c r="S2" s="93" t="s">
        <v>71</v>
      </c>
      <c r="T2" s="97" t="s">
        <v>14</v>
      </c>
    </row>
    <row r="3" spans="1:20" ht="302.25" customHeight="1" x14ac:dyDescent="0.25">
      <c r="A3" s="98">
        <v>13</v>
      </c>
      <c r="B3" s="99" t="s">
        <v>112</v>
      </c>
      <c r="C3" s="100" t="s">
        <v>113</v>
      </c>
      <c r="D3" s="101" t="s">
        <v>4</v>
      </c>
      <c r="E3" s="102">
        <f t="shared" ref="E3:E4" si="0">F3/1.19</f>
        <v>5469.5378151260511</v>
      </c>
      <c r="F3" s="131">
        <f>AVERAGE(L3,N3,P3,R3)</f>
        <v>6508.75</v>
      </c>
      <c r="G3" s="104"/>
      <c r="H3" s="105"/>
      <c r="I3" s="106"/>
      <c r="J3" s="107"/>
      <c r="K3" s="108">
        <v>4201</v>
      </c>
      <c r="L3" s="109">
        <v>7000</v>
      </c>
      <c r="M3" s="108">
        <f t="shared" ref="M3:M4" si="1">N3/1.19</f>
        <v>6500</v>
      </c>
      <c r="N3" s="110">
        <v>7735</v>
      </c>
      <c r="O3" s="108">
        <f t="shared" ref="O3:O4" si="2">P3/1.19</f>
        <v>4873.9495798319331</v>
      </c>
      <c r="P3" s="110">
        <v>5800</v>
      </c>
      <c r="Q3" s="111">
        <f t="shared" ref="Q3:Q4" si="3">R3/1.19</f>
        <v>4621.8487394957983</v>
      </c>
      <c r="R3" s="112">
        <v>5500</v>
      </c>
      <c r="S3" s="111"/>
      <c r="T3" s="112"/>
    </row>
    <row r="4" spans="1:20" ht="33" x14ac:dyDescent="0.25">
      <c r="A4" s="98">
        <v>15</v>
      </c>
      <c r="B4" s="113" t="s">
        <v>239</v>
      </c>
      <c r="C4" s="100" t="s">
        <v>240</v>
      </c>
      <c r="D4" s="101" t="s">
        <v>4</v>
      </c>
      <c r="E4" s="102">
        <f t="shared" si="0"/>
        <v>1086.8347338935573</v>
      </c>
      <c r="F4" s="103">
        <f>AVERAGE(H4,N4,P4)</f>
        <v>1293.3333333333333</v>
      </c>
      <c r="G4" s="104">
        <v>1000</v>
      </c>
      <c r="H4" s="105">
        <f>G4*1.19</f>
        <v>1190</v>
      </c>
      <c r="I4" s="106"/>
      <c r="J4" s="107"/>
      <c r="K4" s="106">
        <f t="shared" ref="K4" si="4">L4/1.19</f>
        <v>0</v>
      </c>
      <c r="L4" s="109">
        <v>0</v>
      </c>
      <c r="M4" s="106">
        <f t="shared" si="1"/>
        <v>1000</v>
      </c>
      <c r="N4" s="110">
        <v>1190</v>
      </c>
      <c r="O4" s="106">
        <f t="shared" si="2"/>
        <v>1260.5042016806724</v>
      </c>
      <c r="P4" s="110">
        <v>1500</v>
      </c>
      <c r="Q4" s="111">
        <f t="shared" si="3"/>
        <v>0</v>
      </c>
      <c r="R4" s="112">
        <v>0</v>
      </c>
      <c r="S4" s="111">
        <f t="shared" ref="S4" si="5">T4/1.19</f>
        <v>0</v>
      </c>
      <c r="T4" s="112">
        <v>0</v>
      </c>
    </row>
  </sheetData>
  <mergeCells count="11">
    <mergeCell ref="I1:J1"/>
    <mergeCell ref="A1:A2"/>
    <mergeCell ref="B1:B2"/>
    <mergeCell ref="C1:C2"/>
    <mergeCell ref="D1:F1"/>
    <mergeCell ref="G1:H1"/>
    <mergeCell ref="K1:L1"/>
    <mergeCell ref="M1:N1"/>
    <mergeCell ref="O1:P1"/>
    <mergeCell ref="Q1:R1"/>
    <mergeCell ref="S1:T1"/>
  </mergeCells>
  <conditionalFormatting sqref="H2:H4 J2:J4">
    <cfRule type="cellIs" dxfId="8" priority="12" operator="lessThan">
      <formula>0</formula>
    </cfRule>
  </conditionalFormatting>
  <conditionalFormatting sqref="L2">
    <cfRule type="cellIs" dxfId="7" priority="11" operator="lessThan">
      <formula>0</formula>
    </cfRule>
  </conditionalFormatting>
  <conditionalFormatting sqref="L4 N4 P4 K3:P3 Q3:T4">
    <cfRule type="cellIs" dxfId="6" priority="9" operator="lessThan">
      <formula>0.99</formula>
    </cfRule>
    <cfRule type="cellIs" dxfId="5" priority="10" operator="lessThan">
      <formula>1</formula>
    </cfRule>
  </conditionalFormatting>
  <conditionalFormatting sqref="N2">
    <cfRule type="cellIs" dxfId="4" priority="8" operator="lessThan">
      <formula>0</formula>
    </cfRule>
  </conditionalFormatting>
  <conditionalFormatting sqref="P2">
    <cfRule type="cellIs" dxfId="3" priority="7" operator="lessThan">
      <formula>0</formula>
    </cfRule>
  </conditionalFormatting>
  <conditionalFormatting sqref="R2">
    <cfRule type="cellIs" dxfId="2" priority="6" operator="lessThan">
      <formula>0</formula>
    </cfRule>
  </conditionalFormatting>
  <pageMargins left="0.7" right="0.7" top="0.75" bottom="0.75" header="0.3" footer="0.3"/>
  <pageSetup scale="4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6"/>
  <sheetViews>
    <sheetView workbookViewId="0">
      <selection activeCell="D5" sqref="D5"/>
    </sheetView>
  </sheetViews>
  <sheetFormatPr baseColWidth="10" defaultRowHeight="15" x14ac:dyDescent="0.25"/>
  <cols>
    <col min="1" max="2" width="11.42578125" style="89"/>
    <col min="3" max="3" width="17.85546875" style="89" customWidth="1"/>
    <col min="4" max="4" width="15" style="89" customWidth="1"/>
    <col min="5" max="9" width="11.42578125" style="89"/>
    <col min="10" max="10" width="13.5703125" style="89" bestFit="1" customWidth="1"/>
    <col min="11" max="13" width="11.42578125" style="89"/>
    <col min="14" max="14" width="21.7109375" style="89" customWidth="1"/>
    <col min="15" max="16384" width="11.42578125" style="89"/>
  </cols>
  <sheetData>
    <row r="1" spans="1:15" x14ac:dyDescent="0.25">
      <c r="A1" s="265" t="s">
        <v>62</v>
      </c>
      <c r="B1" s="265"/>
      <c r="C1" s="114">
        <v>828116</v>
      </c>
      <c r="D1" s="115"/>
      <c r="E1" s="264" t="s">
        <v>241</v>
      </c>
      <c r="F1" s="264"/>
      <c r="G1" s="264"/>
      <c r="H1" s="263" t="s">
        <v>242</v>
      </c>
      <c r="I1" s="263"/>
      <c r="J1" s="262" t="s">
        <v>63</v>
      </c>
      <c r="K1" s="262"/>
      <c r="L1" s="263" t="s">
        <v>64</v>
      </c>
      <c r="M1" s="263"/>
    </row>
    <row r="2" spans="1:15" ht="75" x14ac:dyDescent="0.25">
      <c r="A2" s="116" t="s">
        <v>65</v>
      </c>
      <c r="B2" s="117" t="s">
        <v>66</v>
      </c>
      <c r="C2" s="117" t="s">
        <v>67</v>
      </c>
      <c r="D2" s="115" t="s">
        <v>68</v>
      </c>
      <c r="E2" s="118" t="s">
        <v>69</v>
      </c>
      <c r="F2" s="118" t="s">
        <v>70</v>
      </c>
      <c r="G2" s="118" t="s">
        <v>13</v>
      </c>
      <c r="H2" s="118" t="s">
        <v>71</v>
      </c>
      <c r="I2" s="118" t="s">
        <v>14</v>
      </c>
      <c r="J2" s="118" t="s">
        <v>71</v>
      </c>
      <c r="K2" s="118" t="s">
        <v>14</v>
      </c>
      <c r="L2" s="118" t="s">
        <v>71</v>
      </c>
      <c r="M2" s="118" t="s">
        <v>14</v>
      </c>
    </row>
    <row r="3" spans="1:15" ht="75" x14ac:dyDescent="0.25">
      <c r="A3" s="57">
        <v>1</v>
      </c>
      <c r="B3" s="57" t="s">
        <v>73</v>
      </c>
      <c r="C3" s="57" t="s">
        <v>74</v>
      </c>
      <c r="D3" s="57" t="s">
        <v>243</v>
      </c>
      <c r="E3" s="57" t="s">
        <v>72</v>
      </c>
      <c r="F3" s="119">
        <f t="shared" ref="F3:F5" si="0">G3/1.19</f>
        <v>3540423.8095238092</v>
      </c>
      <c r="G3" s="119">
        <f t="shared" ref="G3:G5" si="1">AVERAGE(I3,K3,M3)</f>
        <v>4213104.333333333</v>
      </c>
      <c r="H3" s="120">
        <f t="shared" ref="H3:J5" si="2">I3/1.19</f>
        <v>3652716.8067226894</v>
      </c>
      <c r="I3" s="119">
        <v>4346733</v>
      </c>
      <c r="J3" s="120">
        <f t="shared" ref="J3" si="3">K3/1.19</f>
        <v>3489075.630252101</v>
      </c>
      <c r="K3" s="119">
        <v>4152000</v>
      </c>
      <c r="L3" s="120">
        <f t="shared" ref="L3:L5" si="4">M3/1.19</f>
        <v>3479478.9915966387</v>
      </c>
      <c r="M3" s="119">
        <f>+(5*828116)</f>
        <v>4140580</v>
      </c>
    </row>
    <row r="4" spans="1:15" ht="75" x14ac:dyDescent="0.25">
      <c r="A4" s="57">
        <v>2</v>
      </c>
      <c r="B4" s="57" t="s">
        <v>75</v>
      </c>
      <c r="C4" s="57" t="s">
        <v>76</v>
      </c>
      <c r="D4" s="57" t="s">
        <v>244</v>
      </c>
      <c r="E4" s="57" t="s">
        <v>72</v>
      </c>
      <c r="F4" s="119">
        <f t="shared" si="0"/>
        <v>1933326.6106442576</v>
      </c>
      <c r="G4" s="119">
        <f t="shared" si="1"/>
        <v>2300658.6666666665</v>
      </c>
      <c r="H4" s="119">
        <f t="shared" si="2"/>
        <v>1982905.0420168068</v>
      </c>
      <c r="I4" s="119">
        <v>2359657</v>
      </c>
      <c r="J4" s="119">
        <f t="shared" si="2"/>
        <v>1903361.3445378153</v>
      </c>
      <c r="K4" s="119">
        <v>2265000</v>
      </c>
      <c r="L4" s="120">
        <f t="shared" si="4"/>
        <v>1913713.4453781513</v>
      </c>
      <c r="M4" s="119">
        <f>+(2.75*828116)</f>
        <v>2277319</v>
      </c>
    </row>
    <row r="5" spans="1:15" ht="45" x14ac:dyDescent="0.25">
      <c r="A5" s="57">
        <v>3</v>
      </c>
      <c r="B5" s="57" t="s">
        <v>77</v>
      </c>
      <c r="C5" s="57" t="s">
        <v>78</v>
      </c>
      <c r="D5" s="57" t="s">
        <v>245</v>
      </c>
      <c r="E5" s="57" t="s">
        <v>72</v>
      </c>
      <c r="F5" s="119">
        <f t="shared" si="0"/>
        <v>1493591.0364145658</v>
      </c>
      <c r="G5" s="119">
        <f t="shared" si="1"/>
        <v>1777373.3333333333</v>
      </c>
      <c r="H5" s="119">
        <f t="shared" si="2"/>
        <v>1565452.1008403362</v>
      </c>
      <c r="I5" s="119">
        <v>1862888</v>
      </c>
      <c r="J5" s="119">
        <f t="shared" si="2"/>
        <v>1523529.411764706</v>
      </c>
      <c r="K5" s="119">
        <v>1813000</v>
      </c>
      <c r="L5" s="120">
        <f t="shared" si="4"/>
        <v>1391791.5966386555</v>
      </c>
      <c r="M5" s="119">
        <f>+(2*828116)</f>
        <v>1656232</v>
      </c>
    </row>
    <row r="6" spans="1:15" ht="141.75" customHeight="1" x14ac:dyDescent="0.25">
      <c r="A6" s="121">
        <v>4</v>
      </c>
      <c r="B6" s="121" t="s">
        <v>246</v>
      </c>
      <c r="C6" s="121" t="s">
        <v>247</v>
      </c>
      <c r="D6" s="57" t="s">
        <v>245</v>
      </c>
      <c r="E6" s="122"/>
      <c r="F6" s="123">
        <f>G6/1.19</f>
        <v>398290.94304388424</v>
      </c>
      <c r="G6" s="123">
        <f>G5/30*8</f>
        <v>473966.22222222219</v>
      </c>
      <c r="H6" s="122"/>
      <c r="I6" s="122"/>
      <c r="J6" s="122"/>
      <c r="K6" s="122"/>
      <c r="L6" s="122"/>
      <c r="M6" s="122"/>
      <c r="N6" s="124" t="s">
        <v>248</v>
      </c>
    </row>
    <row r="14" spans="1:15" x14ac:dyDescent="0.25">
      <c r="A14" s="265" t="s">
        <v>62</v>
      </c>
      <c r="B14" s="265"/>
      <c r="C14" s="264"/>
      <c r="D14" s="264"/>
      <c r="E14" s="264" t="s">
        <v>241</v>
      </c>
      <c r="F14" s="264"/>
      <c r="G14" s="264"/>
      <c r="H14" s="263" t="s">
        <v>268</v>
      </c>
      <c r="I14" s="263"/>
      <c r="J14" s="262" t="s">
        <v>270</v>
      </c>
      <c r="K14" s="262"/>
      <c r="L14" s="263" t="s">
        <v>271</v>
      </c>
      <c r="M14" s="263"/>
    </row>
    <row r="15" spans="1:15" ht="75" x14ac:dyDescent="0.25">
      <c r="A15" s="116" t="s">
        <v>65</v>
      </c>
      <c r="B15" s="117" t="s">
        <v>66</v>
      </c>
      <c r="C15" s="265" t="s">
        <v>67</v>
      </c>
      <c r="D15" s="265"/>
      <c r="E15" s="118" t="s">
        <v>69</v>
      </c>
      <c r="F15" s="118" t="s">
        <v>70</v>
      </c>
      <c r="G15" s="118" t="s">
        <v>13</v>
      </c>
      <c r="H15" s="118" t="s">
        <v>71</v>
      </c>
      <c r="I15" s="118" t="s">
        <v>14</v>
      </c>
      <c r="J15" s="118" t="s">
        <v>71</v>
      </c>
      <c r="K15" s="118" t="s">
        <v>14</v>
      </c>
      <c r="L15" s="118" t="s">
        <v>71</v>
      </c>
      <c r="M15" s="118" t="s">
        <v>14</v>
      </c>
    </row>
    <row r="16" spans="1:15" ht="59.25" customHeight="1" x14ac:dyDescent="0.25">
      <c r="A16" s="122">
        <v>1</v>
      </c>
      <c r="B16" s="129" t="s">
        <v>275</v>
      </c>
      <c r="C16" s="266" t="s">
        <v>269</v>
      </c>
      <c r="D16" s="266"/>
      <c r="E16" s="122">
        <v>1</v>
      </c>
      <c r="F16" s="127">
        <f>G16/1.19</f>
        <v>77666.386554621859</v>
      </c>
      <c r="G16" s="127">
        <v>92423</v>
      </c>
      <c r="H16" s="127">
        <v>68000</v>
      </c>
      <c r="I16" s="127">
        <v>80920</v>
      </c>
      <c r="J16" s="128">
        <v>100000</v>
      </c>
      <c r="K16" s="127">
        <v>119000</v>
      </c>
      <c r="L16" s="127">
        <v>65000</v>
      </c>
      <c r="M16" s="127">
        <v>77350</v>
      </c>
      <c r="N16" s="126"/>
      <c r="O16" s="126"/>
    </row>
  </sheetData>
  <mergeCells count="13">
    <mergeCell ref="C15:D15"/>
    <mergeCell ref="C16:D16"/>
    <mergeCell ref="A14:B14"/>
    <mergeCell ref="E14:G14"/>
    <mergeCell ref="H14:I14"/>
    <mergeCell ref="J14:K14"/>
    <mergeCell ref="L14:M14"/>
    <mergeCell ref="C14:D14"/>
    <mergeCell ref="A1:B1"/>
    <mergeCell ref="E1:G1"/>
    <mergeCell ref="H1:I1"/>
    <mergeCell ref="J1:K1"/>
    <mergeCell ref="L1:M1"/>
  </mergeCells>
  <conditionalFormatting sqref="F4:I4 F5:K5 I3 F3:G3 K3:K4 M3:M5">
    <cfRule type="cellIs" dxfId="1" priority="3" operator="lessThan">
      <formula>1</formula>
    </cfRule>
  </conditionalFormatting>
  <conditionalFormatting sqref="J4">
    <cfRule type="cellIs" dxfId="0" priority="1" operator="lessThan">
      <formula>1</formula>
    </cfRule>
  </conditionalFormatting>
  <pageMargins left="0.7" right="0.7" top="0.75" bottom="0.75" header="0.3" footer="0.3"/>
  <pageSetup scale="6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U29"/>
  <sheetViews>
    <sheetView topLeftCell="A6" zoomScale="35" zoomScaleNormal="35" workbookViewId="0">
      <selection activeCell="A8" sqref="A8:R15"/>
    </sheetView>
  </sheetViews>
  <sheetFormatPr baseColWidth="10" defaultColWidth="30.28515625" defaultRowHeight="351.75" customHeight="1" x14ac:dyDescent="0.4"/>
  <cols>
    <col min="1" max="1" width="35.140625" style="5" customWidth="1"/>
    <col min="2" max="2" width="30.28515625" style="5" customWidth="1"/>
    <col min="3" max="15" width="30.28515625" style="5"/>
    <col min="16" max="16" width="30.28515625" style="40"/>
    <col min="17" max="16384" width="30.28515625" style="5"/>
  </cols>
  <sheetData>
    <row r="1" spans="1:21" ht="351.75" customHeight="1" x14ac:dyDescent="0.4">
      <c r="A1" s="9" t="s">
        <v>11</v>
      </c>
      <c r="B1" s="10" t="s">
        <v>12</v>
      </c>
      <c r="C1" s="10" t="s">
        <v>1</v>
      </c>
      <c r="D1" s="10" t="s">
        <v>4</v>
      </c>
      <c r="E1" s="11" t="s">
        <v>161</v>
      </c>
      <c r="F1" s="11" t="s">
        <v>5</v>
      </c>
      <c r="G1" s="12" t="s">
        <v>14</v>
      </c>
      <c r="H1" s="13" t="s">
        <v>164</v>
      </c>
      <c r="I1" s="13" t="s">
        <v>5</v>
      </c>
      <c r="J1" s="14" t="s">
        <v>20</v>
      </c>
      <c r="K1" s="15" t="s">
        <v>47</v>
      </c>
      <c r="L1" s="16" t="s">
        <v>5</v>
      </c>
      <c r="M1" s="17" t="s">
        <v>20</v>
      </c>
      <c r="N1" s="18" t="s">
        <v>165</v>
      </c>
      <c r="O1" s="19" t="s">
        <v>5</v>
      </c>
      <c r="P1" s="20" t="s">
        <v>20</v>
      </c>
      <c r="Q1" s="21" t="s">
        <v>166</v>
      </c>
      <c r="R1" s="22" t="s">
        <v>167</v>
      </c>
    </row>
    <row r="2" spans="1:21" ht="137.25" customHeight="1" x14ac:dyDescent="0.4">
      <c r="A2" s="267" t="s">
        <v>162</v>
      </c>
      <c r="B2" s="268"/>
      <c r="C2" s="268"/>
      <c r="D2" s="268"/>
      <c r="E2" s="268"/>
      <c r="F2" s="268"/>
      <c r="G2" s="268"/>
      <c r="H2" s="268"/>
      <c r="I2" s="268"/>
      <c r="J2" s="268"/>
      <c r="K2" s="268"/>
      <c r="L2" s="268"/>
      <c r="M2" s="268"/>
      <c r="N2" s="268"/>
      <c r="O2" s="268"/>
      <c r="P2" s="268"/>
      <c r="Q2" s="268"/>
      <c r="R2" s="269"/>
    </row>
    <row r="3" spans="1:21" ht="351.75" customHeight="1" x14ac:dyDescent="0.4">
      <c r="A3" s="23" t="s">
        <v>115</v>
      </c>
      <c r="B3" s="24" t="s">
        <v>116</v>
      </c>
      <c r="C3" s="25">
        <v>1</v>
      </c>
      <c r="D3" s="25" t="s">
        <v>163</v>
      </c>
      <c r="E3" s="26">
        <v>40000</v>
      </c>
      <c r="F3" s="26">
        <v>7600</v>
      </c>
      <c r="G3" s="26">
        <f>E3+F3</f>
        <v>47600</v>
      </c>
      <c r="H3" s="26">
        <v>56700</v>
      </c>
      <c r="I3" s="26">
        <v>13300</v>
      </c>
      <c r="J3" s="26">
        <f>H3+I3</f>
        <v>70000</v>
      </c>
      <c r="K3" s="26">
        <v>55080</v>
      </c>
      <c r="L3" s="26">
        <v>12920</v>
      </c>
      <c r="M3" s="26">
        <f>K3+L3</f>
        <v>68000</v>
      </c>
      <c r="N3" s="26">
        <v>40000</v>
      </c>
      <c r="O3" s="26">
        <v>7600</v>
      </c>
      <c r="P3" s="26">
        <f>N3+O3</f>
        <v>47600</v>
      </c>
      <c r="Q3" s="27">
        <f>R3/1.19</f>
        <v>48991.596638655465</v>
      </c>
      <c r="R3" s="132">
        <v>58300</v>
      </c>
      <c r="S3" s="29"/>
    </row>
    <row r="4" spans="1:21" ht="351.75" customHeight="1" x14ac:dyDescent="0.4">
      <c r="A4" s="23" t="s">
        <v>117</v>
      </c>
      <c r="B4" s="24" t="s">
        <v>118</v>
      </c>
      <c r="C4" s="25">
        <v>1</v>
      </c>
      <c r="D4" s="25" t="s">
        <v>163</v>
      </c>
      <c r="E4" s="26">
        <v>60000</v>
      </c>
      <c r="F4" s="26">
        <f>E4*19/100</f>
        <v>11400</v>
      </c>
      <c r="G4" s="26">
        <f>E4+F4</f>
        <v>71400</v>
      </c>
      <c r="H4" s="26">
        <v>60750</v>
      </c>
      <c r="I4" s="26">
        <v>14250</v>
      </c>
      <c r="J4" s="26">
        <f>H4+I4</f>
        <v>75000</v>
      </c>
      <c r="K4" s="26">
        <v>62775</v>
      </c>
      <c r="L4" s="26">
        <v>14725</v>
      </c>
      <c r="M4" s="26">
        <f>K4+L4</f>
        <v>77500</v>
      </c>
      <c r="N4" s="26">
        <v>60000</v>
      </c>
      <c r="O4" s="26">
        <f>N4*19/100</f>
        <v>11400</v>
      </c>
      <c r="P4" s="26">
        <f>N4+O4</f>
        <v>71400</v>
      </c>
      <c r="Q4" s="28">
        <f>R4/1.19</f>
        <v>62037.815126050424</v>
      </c>
      <c r="R4" s="133">
        <v>73825</v>
      </c>
      <c r="S4" s="29"/>
    </row>
    <row r="5" spans="1:21" ht="351.75" customHeight="1" x14ac:dyDescent="0.4">
      <c r="A5" s="31" t="s">
        <v>11</v>
      </c>
      <c r="B5" s="10" t="s">
        <v>12</v>
      </c>
      <c r="C5" s="10" t="s">
        <v>1</v>
      </c>
      <c r="D5" s="10" t="s">
        <v>4</v>
      </c>
      <c r="E5" s="11" t="s">
        <v>161</v>
      </c>
      <c r="F5" s="11" t="s">
        <v>5</v>
      </c>
      <c r="G5" s="12" t="s">
        <v>14</v>
      </c>
      <c r="H5" s="13" t="s">
        <v>164</v>
      </c>
      <c r="I5" s="13" t="s">
        <v>5</v>
      </c>
      <c r="J5" s="14" t="s">
        <v>20</v>
      </c>
      <c r="K5" s="15" t="s">
        <v>47</v>
      </c>
      <c r="L5" s="16" t="s">
        <v>5</v>
      </c>
      <c r="M5" s="17" t="s">
        <v>20</v>
      </c>
      <c r="N5" s="18" t="s">
        <v>165</v>
      </c>
      <c r="O5" s="19" t="s">
        <v>5</v>
      </c>
      <c r="P5" s="20" t="s">
        <v>20</v>
      </c>
      <c r="Q5" s="21" t="s">
        <v>166</v>
      </c>
      <c r="R5" s="22" t="s">
        <v>167</v>
      </c>
    </row>
    <row r="6" spans="1:21" ht="109.5" customHeight="1" x14ac:dyDescent="0.4">
      <c r="A6" s="267" t="s">
        <v>189</v>
      </c>
      <c r="B6" s="268"/>
      <c r="C6" s="268"/>
      <c r="D6" s="268"/>
      <c r="E6" s="268"/>
      <c r="F6" s="268"/>
      <c r="G6" s="268"/>
      <c r="H6" s="268"/>
      <c r="I6" s="268"/>
      <c r="J6" s="268"/>
      <c r="K6" s="268"/>
      <c r="L6" s="268"/>
      <c r="M6" s="268"/>
      <c r="N6" s="268"/>
      <c r="O6" s="268"/>
      <c r="P6" s="268"/>
      <c r="Q6" s="268"/>
      <c r="R6" s="269"/>
    </row>
    <row r="7" spans="1:21" ht="351.75" customHeight="1" x14ac:dyDescent="0.4">
      <c r="A7" s="32" t="s">
        <v>185</v>
      </c>
      <c r="B7" s="35" t="s">
        <v>186</v>
      </c>
      <c r="C7" s="33">
        <v>1</v>
      </c>
      <c r="D7" s="33" t="s">
        <v>187</v>
      </c>
      <c r="E7" s="28">
        <v>75000</v>
      </c>
      <c r="F7" s="28">
        <v>14250</v>
      </c>
      <c r="G7" s="28">
        <f>E7+F7</f>
        <v>89250</v>
      </c>
      <c r="H7" s="28">
        <f>J7/1.19</f>
        <v>63025.210084033613</v>
      </c>
      <c r="I7" s="28">
        <v>11975</v>
      </c>
      <c r="J7" s="28">
        <v>75000</v>
      </c>
      <c r="K7" s="28">
        <f>M7/1.19</f>
        <v>63025.210084033613</v>
      </c>
      <c r="L7" s="28">
        <v>11975</v>
      </c>
      <c r="M7" s="28">
        <v>75000</v>
      </c>
      <c r="N7" s="28">
        <v>57000</v>
      </c>
      <c r="O7" s="28">
        <v>10830</v>
      </c>
      <c r="P7" s="28">
        <f>N7+O7</f>
        <v>67830</v>
      </c>
      <c r="Q7" s="28">
        <f>R7/1.19</f>
        <v>64512.60504201681</v>
      </c>
      <c r="R7" s="133">
        <v>76770</v>
      </c>
      <c r="S7" s="29"/>
      <c r="T7" s="29"/>
    </row>
    <row r="8" spans="1:21" ht="351.75" customHeight="1" x14ac:dyDescent="0.4">
      <c r="A8" s="31" t="s">
        <v>11</v>
      </c>
      <c r="B8" s="10" t="s">
        <v>12</v>
      </c>
      <c r="C8" s="10" t="s">
        <v>1</v>
      </c>
      <c r="D8" s="10" t="s">
        <v>4</v>
      </c>
      <c r="E8" s="11" t="s">
        <v>114</v>
      </c>
      <c r="F8" s="11" t="s">
        <v>5</v>
      </c>
      <c r="G8" s="12" t="s">
        <v>14</v>
      </c>
      <c r="H8" s="13" t="s">
        <v>164</v>
      </c>
      <c r="I8" s="13" t="s">
        <v>5</v>
      </c>
      <c r="J8" s="14" t="s">
        <v>20</v>
      </c>
      <c r="K8" s="15" t="s">
        <v>190</v>
      </c>
      <c r="L8" s="16" t="s">
        <v>5</v>
      </c>
      <c r="M8" s="17" t="s">
        <v>20</v>
      </c>
      <c r="N8" s="18"/>
      <c r="O8" s="19"/>
      <c r="P8" s="20"/>
      <c r="Q8" s="21" t="s">
        <v>166</v>
      </c>
      <c r="R8" s="22" t="s">
        <v>167</v>
      </c>
    </row>
    <row r="9" spans="1:21" ht="132.75" customHeight="1" x14ac:dyDescent="0.4">
      <c r="A9" s="56" t="s">
        <v>188</v>
      </c>
      <c r="B9" s="267" t="s">
        <v>188</v>
      </c>
      <c r="C9" s="268"/>
      <c r="D9" s="268"/>
      <c r="E9" s="268"/>
      <c r="F9" s="268"/>
      <c r="G9" s="268"/>
      <c r="H9" s="268"/>
      <c r="I9" s="268"/>
      <c r="J9" s="268"/>
      <c r="K9" s="268"/>
      <c r="L9" s="268"/>
      <c r="M9" s="268"/>
      <c r="N9" s="268"/>
      <c r="O9" s="268"/>
      <c r="P9" s="268"/>
      <c r="Q9" s="268"/>
      <c r="R9" s="269"/>
    </row>
    <row r="10" spans="1:21" ht="351.75" customHeight="1" x14ac:dyDescent="0.4">
      <c r="A10" s="35" t="s">
        <v>191</v>
      </c>
      <c r="B10" s="35" t="s">
        <v>193</v>
      </c>
      <c r="C10" s="33">
        <v>1</v>
      </c>
      <c r="D10" s="33" t="s">
        <v>192</v>
      </c>
      <c r="E10" s="28">
        <f>G10/1.19</f>
        <v>420168.06722689077</v>
      </c>
      <c r="F10" s="28">
        <v>79832</v>
      </c>
      <c r="G10" s="28">
        <v>500000</v>
      </c>
      <c r="H10" s="34">
        <f>J10/1.19</f>
        <v>436974.78991596639</v>
      </c>
      <c r="I10" s="34">
        <v>83025</v>
      </c>
      <c r="J10" s="34">
        <v>520000</v>
      </c>
      <c r="K10" s="34">
        <f>M10/1.19</f>
        <v>415966.38655462186</v>
      </c>
      <c r="L10" s="34">
        <v>79034</v>
      </c>
      <c r="M10" s="34">
        <v>495000</v>
      </c>
      <c r="N10" s="33"/>
      <c r="O10" s="33"/>
      <c r="P10" s="33"/>
      <c r="Q10" s="28">
        <f>R10/1.19</f>
        <v>424369.74789915967</v>
      </c>
      <c r="R10" s="28">
        <v>505000</v>
      </c>
      <c r="S10" s="29"/>
      <c r="T10" s="29"/>
    </row>
    <row r="11" spans="1:21" ht="351.75" customHeight="1" x14ac:dyDescent="0.4">
      <c r="A11" s="30" t="s">
        <v>195</v>
      </c>
      <c r="B11" s="30" t="s">
        <v>196</v>
      </c>
      <c r="C11" s="33">
        <v>1</v>
      </c>
      <c r="D11" s="33" t="s">
        <v>192</v>
      </c>
      <c r="E11" s="28">
        <f>G11/1.19</f>
        <v>840336.13445378153</v>
      </c>
      <c r="F11" s="28">
        <v>159664</v>
      </c>
      <c r="G11" s="28">
        <v>1000000</v>
      </c>
      <c r="H11" s="28">
        <f>J11/1.19</f>
        <v>672268.90756302525</v>
      </c>
      <c r="I11" s="28">
        <v>127731</v>
      </c>
      <c r="J11" s="28">
        <v>800000</v>
      </c>
      <c r="K11" s="28">
        <f>M11/1.19</f>
        <v>966386.55462184874</v>
      </c>
      <c r="L11" s="28">
        <v>183613</v>
      </c>
      <c r="M11" s="28">
        <v>1150000</v>
      </c>
      <c r="N11" s="33"/>
      <c r="O11" s="33"/>
      <c r="P11" s="33"/>
      <c r="Q11" s="28">
        <f>R11/1.19</f>
        <v>826330.25210084033</v>
      </c>
      <c r="R11" s="28">
        <v>983333</v>
      </c>
      <c r="S11" s="29"/>
      <c r="T11" s="29"/>
    </row>
    <row r="12" spans="1:21" ht="351.75" customHeight="1" x14ac:dyDescent="0.4">
      <c r="A12" s="31" t="s">
        <v>11</v>
      </c>
      <c r="B12" s="10" t="s">
        <v>12</v>
      </c>
      <c r="C12" s="10" t="s">
        <v>1</v>
      </c>
      <c r="D12" s="10" t="s">
        <v>4</v>
      </c>
      <c r="E12" s="11" t="s">
        <v>114</v>
      </c>
      <c r="F12" s="11" t="s">
        <v>5</v>
      </c>
      <c r="G12" s="12" t="s">
        <v>14</v>
      </c>
      <c r="H12" s="13" t="s">
        <v>164</v>
      </c>
      <c r="I12" s="13" t="s">
        <v>5</v>
      </c>
      <c r="J12" s="14" t="s">
        <v>20</v>
      </c>
      <c r="K12" s="15" t="s">
        <v>190</v>
      </c>
      <c r="L12" s="16" t="s">
        <v>5</v>
      </c>
      <c r="M12" s="17" t="s">
        <v>20</v>
      </c>
      <c r="N12" s="18"/>
      <c r="O12" s="19"/>
      <c r="P12" s="20"/>
      <c r="Q12" s="21" t="s">
        <v>166</v>
      </c>
      <c r="R12" s="22" t="s">
        <v>167</v>
      </c>
    </row>
    <row r="13" spans="1:21" ht="124.5" customHeight="1" x14ac:dyDescent="0.4">
      <c r="A13" s="267" t="s">
        <v>197</v>
      </c>
      <c r="B13" s="268"/>
      <c r="C13" s="268"/>
      <c r="D13" s="268"/>
      <c r="E13" s="268"/>
      <c r="F13" s="268"/>
      <c r="G13" s="268"/>
      <c r="H13" s="268"/>
      <c r="I13" s="268"/>
      <c r="J13" s="268"/>
      <c r="K13" s="268"/>
      <c r="L13" s="268"/>
      <c r="M13" s="268"/>
      <c r="N13" s="268"/>
      <c r="O13" s="268"/>
      <c r="P13" s="268"/>
      <c r="Q13" s="268"/>
      <c r="R13" s="269"/>
    </row>
    <row r="14" spans="1:21" ht="351.75" customHeight="1" x14ac:dyDescent="0.4">
      <c r="A14" s="38" t="s">
        <v>191</v>
      </c>
      <c r="B14" s="33" t="s">
        <v>206</v>
      </c>
      <c r="C14" s="38">
        <v>1</v>
      </c>
      <c r="D14" s="38" t="s">
        <v>194</v>
      </c>
      <c r="E14" s="28">
        <f>G14/1.19</f>
        <v>840336.13445378153</v>
      </c>
      <c r="F14" s="28">
        <v>159664</v>
      </c>
      <c r="G14" s="28">
        <v>1000000</v>
      </c>
      <c r="H14" s="28">
        <f>J14/1.19</f>
        <v>966386.55462184874</v>
      </c>
      <c r="I14" s="28">
        <v>183613</v>
      </c>
      <c r="J14" s="28">
        <v>1150000</v>
      </c>
      <c r="K14" s="28">
        <f>M14/1.19</f>
        <v>798319.32773109246</v>
      </c>
      <c r="L14" s="28">
        <v>151681</v>
      </c>
      <c r="M14" s="28">
        <v>950000</v>
      </c>
      <c r="N14" s="28"/>
      <c r="O14" s="33"/>
      <c r="P14" s="33"/>
      <c r="Q14" s="28">
        <f>R14/1.19</f>
        <v>868347.0588235294</v>
      </c>
      <c r="R14" s="28">
        <v>1033333</v>
      </c>
      <c r="S14" s="29"/>
      <c r="U14" s="29"/>
    </row>
    <row r="15" spans="1:21" ht="351.75" customHeight="1" x14ac:dyDescent="0.4">
      <c r="A15" s="35" t="s">
        <v>202</v>
      </c>
      <c r="B15" s="35" t="s">
        <v>203</v>
      </c>
      <c r="C15" s="36">
        <v>1</v>
      </c>
      <c r="D15" s="36" t="s">
        <v>204</v>
      </c>
      <c r="E15" s="37">
        <f>G15/1.19</f>
        <v>1260504.2016806724</v>
      </c>
      <c r="F15" s="37">
        <v>239496</v>
      </c>
      <c r="G15" s="37">
        <v>1500000</v>
      </c>
      <c r="H15" s="37">
        <f>J15/1.19</f>
        <v>1092436.9747899161</v>
      </c>
      <c r="I15" s="37">
        <v>207563</v>
      </c>
      <c r="J15" s="37">
        <v>1300000</v>
      </c>
      <c r="K15" s="37">
        <f>M15/1.19</f>
        <v>1344537.8151260505</v>
      </c>
      <c r="L15" s="37">
        <v>255462</v>
      </c>
      <c r="M15" s="37">
        <v>1600000</v>
      </c>
      <c r="N15" s="33"/>
      <c r="O15" s="33"/>
      <c r="P15" s="33"/>
      <c r="Q15" s="28">
        <f>R15/1.19</f>
        <v>1232493.2773109244</v>
      </c>
      <c r="R15" s="28">
        <v>1466667</v>
      </c>
    </row>
    <row r="28" spans="4:8" ht="351.75" customHeight="1" x14ac:dyDescent="0.4">
      <c r="D28" s="39"/>
    </row>
    <row r="29" spans="4:8" ht="351.75" customHeight="1" x14ac:dyDescent="0.4">
      <c r="D29" s="39"/>
      <c r="H29" s="29"/>
    </row>
  </sheetData>
  <mergeCells count="4">
    <mergeCell ref="A13:R13"/>
    <mergeCell ref="B9:R9"/>
    <mergeCell ref="A6:R6"/>
    <mergeCell ref="A2:R2"/>
  </mergeCells>
  <pageMargins left="0.7" right="0.7" top="0.75" bottom="0.75" header="0.3" footer="0.3"/>
  <pageSetup scale="21"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34"/>
  <sheetViews>
    <sheetView view="pageBreakPreview" topLeftCell="A23" zoomScale="60" zoomScaleNormal="46" workbookViewId="0">
      <selection activeCell="I30" sqref="I30:O30"/>
    </sheetView>
  </sheetViews>
  <sheetFormatPr baseColWidth="10" defaultRowHeight="15" x14ac:dyDescent="0.25"/>
  <cols>
    <col min="1" max="1" width="21.140625" customWidth="1"/>
    <col min="2" max="2" width="33.28515625" customWidth="1"/>
    <col min="3" max="3" width="11.7109375" bestFit="1" customWidth="1"/>
    <col min="4" max="4" width="17.7109375" bestFit="1" customWidth="1"/>
    <col min="5" max="5" width="15.42578125" bestFit="1" customWidth="1"/>
    <col min="6" max="6" width="18" bestFit="1" customWidth="1"/>
    <col min="7" max="7" width="18.42578125" customWidth="1"/>
    <col min="8" max="8" width="14" customWidth="1"/>
    <col min="9" max="9" width="21.140625" customWidth="1"/>
    <col min="10" max="11" width="14" bestFit="1" customWidth="1"/>
    <col min="12" max="12" width="18" bestFit="1" customWidth="1"/>
    <col min="13" max="13" width="20.85546875" bestFit="1" customWidth="1"/>
    <col min="14" max="14" width="20.7109375" bestFit="1" customWidth="1"/>
    <col min="15" max="15" width="17.42578125" customWidth="1"/>
  </cols>
  <sheetData>
    <row r="2" spans="1:17" ht="209.25" x14ac:dyDescent="0.35">
      <c r="A2" s="134" t="s">
        <v>11</v>
      </c>
      <c r="B2" s="135" t="s">
        <v>12</v>
      </c>
      <c r="C2" s="135" t="s">
        <v>1</v>
      </c>
      <c r="D2" s="135" t="s">
        <v>4</v>
      </c>
      <c r="E2" s="136" t="s">
        <v>144</v>
      </c>
      <c r="F2" s="136" t="s">
        <v>5</v>
      </c>
      <c r="G2" s="137" t="s">
        <v>20</v>
      </c>
      <c r="H2" s="138" t="s">
        <v>145</v>
      </c>
      <c r="I2" s="139" t="s">
        <v>5</v>
      </c>
      <c r="J2" s="140" t="s">
        <v>20</v>
      </c>
      <c r="K2" s="141" t="s">
        <v>151</v>
      </c>
      <c r="L2" s="142" t="s">
        <v>5</v>
      </c>
      <c r="M2" s="143" t="s">
        <v>20</v>
      </c>
      <c r="N2" s="144" t="s">
        <v>152</v>
      </c>
      <c r="O2" s="144" t="s">
        <v>153</v>
      </c>
    </row>
    <row r="3" spans="1:17" ht="93" x14ac:dyDescent="0.35">
      <c r="A3" s="145" t="s">
        <v>23</v>
      </c>
      <c r="B3" s="146" t="s">
        <v>24</v>
      </c>
      <c r="C3" s="147">
        <v>1</v>
      </c>
      <c r="D3" s="147" t="s">
        <v>25</v>
      </c>
      <c r="E3" s="148">
        <v>75000</v>
      </c>
      <c r="F3" s="148">
        <f>E3*19/100</f>
        <v>14250</v>
      </c>
      <c r="G3" s="149">
        <f>E3+F3</f>
        <v>89250</v>
      </c>
      <c r="H3" s="148">
        <v>75000</v>
      </c>
      <c r="I3" s="148">
        <f>H3*19/100</f>
        <v>14250</v>
      </c>
      <c r="J3" s="149">
        <f>H3+I3</f>
        <v>89250</v>
      </c>
      <c r="K3" s="150">
        <v>68850</v>
      </c>
      <c r="L3" s="150">
        <v>16150</v>
      </c>
      <c r="M3" s="150">
        <f>K3+L3</f>
        <v>85000</v>
      </c>
      <c r="N3" s="151">
        <f>O3/1.19</f>
        <v>73809.243697478989</v>
      </c>
      <c r="O3" s="152">
        <v>87833</v>
      </c>
      <c r="P3" s="1"/>
    </row>
    <row r="4" spans="1:17" ht="93" x14ac:dyDescent="0.35">
      <c r="A4" s="145" t="s">
        <v>26</v>
      </c>
      <c r="B4" s="146" t="s">
        <v>27</v>
      </c>
      <c r="C4" s="147">
        <v>1</v>
      </c>
      <c r="D4" s="147" t="s">
        <v>25</v>
      </c>
      <c r="E4" s="148">
        <v>70000</v>
      </c>
      <c r="F4" s="148">
        <f>E4*19/100</f>
        <v>13300</v>
      </c>
      <c r="G4" s="149">
        <f>E4+F4</f>
        <v>83300</v>
      </c>
      <c r="H4" s="148">
        <v>63000</v>
      </c>
      <c r="I4" s="148">
        <f>H4*19/100</f>
        <v>11970</v>
      </c>
      <c r="J4" s="149">
        <f>H4+I4</f>
        <v>74970</v>
      </c>
      <c r="K4" s="151">
        <v>64800</v>
      </c>
      <c r="L4" s="151">
        <v>15200</v>
      </c>
      <c r="M4" s="151">
        <f>K4+L4</f>
        <v>80000</v>
      </c>
      <c r="N4" s="151">
        <f>O4/1.19</f>
        <v>66742.016806722691</v>
      </c>
      <c r="O4" s="152">
        <v>79423</v>
      </c>
      <c r="P4" s="1"/>
      <c r="Q4" s="1"/>
    </row>
    <row r="5" spans="1:17" ht="93" x14ac:dyDescent="0.35">
      <c r="A5" s="145" t="s">
        <v>28</v>
      </c>
      <c r="B5" s="146" t="s">
        <v>29</v>
      </c>
      <c r="C5" s="147">
        <v>1</v>
      </c>
      <c r="D5" s="147" t="s">
        <v>25</v>
      </c>
      <c r="E5" s="148">
        <v>65000</v>
      </c>
      <c r="F5" s="148">
        <f>E5*19/100</f>
        <v>12350</v>
      </c>
      <c r="G5" s="149">
        <f>E5+F5</f>
        <v>77350</v>
      </c>
      <c r="H5" s="148">
        <v>52000</v>
      </c>
      <c r="I5" s="148">
        <f>H5*19/100</f>
        <v>9880</v>
      </c>
      <c r="J5" s="149">
        <f>H5+I5</f>
        <v>61880</v>
      </c>
      <c r="K5" s="151">
        <v>60750</v>
      </c>
      <c r="L5" s="151">
        <v>14250</v>
      </c>
      <c r="M5" s="151">
        <v>75000</v>
      </c>
      <c r="N5" s="151">
        <f>O5/1.19</f>
        <v>60008.403361344543</v>
      </c>
      <c r="O5" s="152">
        <v>71410</v>
      </c>
      <c r="P5" s="1"/>
      <c r="Q5" s="1"/>
    </row>
    <row r="6" spans="1:17" ht="209.25" x14ac:dyDescent="0.35">
      <c r="A6" s="145" t="s">
        <v>30</v>
      </c>
      <c r="B6" s="146" t="s">
        <v>31</v>
      </c>
      <c r="C6" s="147">
        <v>1</v>
      </c>
      <c r="D6" s="147" t="s">
        <v>32</v>
      </c>
      <c r="E6" s="148">
        <v>4000</v>
      </c>
      <c r="F6" s="148">
        <f>E6*19/100</f>
        <v>760</v>
      </c>
      <c r="G6" s="149">
        <f>E6+F6</f>
        <v>4760</v>
      </c>
      <c r="H6" s="148">
        <v>4000</v>
      </c>
      <c r="I6" s="148">
        <f>H6*19/100</f>
        <v>760</v>
      </c>
      <c r="J6" s="149">
        <f>H6+I6</f>
        <v>4760</v>
      </c>
      <c r="K6" s="151">
        <v>4860</v>
      </c>
      <c r="L6" s="151">
        <v>1140</v>
      </c>
      <c r="M6" s="151">
        <v>6000</v>
      </c>
      <c r="N6" s="151">
        <f>O6/1.19</f>
        <v>4347.0588235294117</v>
      </c>
      <c r="O6" s="152">
        <v>5173</v>
      </c>
      <c r="P6" s="1"/>
      <c r="Q6" s="1"/>
    </row>
    <row r="7" spans="1:17" x14ac:dyDescent="0.25">
      <c r="A7" s="282"/>
      <c r="B7" s="282"/>
      <c r="C7" s="282"/>
      <c r="D7" s="282"/>
      <c r="E7" s="282"/>
      <c r="F7" s="282"/>
      <c r="G7" s="282"/>
      <c r="H7" s="282"/>
      <c r="I7" s="282"/>
      <c r="J7" s="282"/>
      <c r="K7" s="282"/>
      <c r="L7" s="282"/>
      <c r="M7" s="282"/>
      <c r="N7" s="1"/>
    </row>
    <row r="10" spans="1:17" ht="21" x14ac:dyDescent="0.35">
      <c r="A10" s="281" t="s">
        <v>154</v>
      </c>
      <c r="B10" s="281"/>
      <c r="C10" s="281"/>
      <c r="D10" s="281"/>
      <c r="E10" s="281"/>
      <c r="F10" s="281"/>
      <c r="G10" s="281"/>
      <c r="H10" s="4"/>
      <c r="I10" s="283" t="s">
        <v>156</v>
      </c>
      <c r="J10" s="283"/>
      <c r="K10" s="283"/>
      <c r="L10" s="283"/>
      <c r="M10" s="283"/>
      <c r="N10" s="283"/>
      <c r="O10" s="283"/>
    </row>
    <row r="11" spans="1:17" ht="84" x14ac:dyDescent="0.35">
      <c r="A11" s="41" t="s">
        <v>33</v>
      </c>
      <c r="B11" s="41" t="s">
        <v>34</v>
      </c>
      <c r="C11" s="41" t="s">
        <v>35</v>
      </c>
      <c r="D11" s="41" t="s">
        <v>36</v>
      </c>
      <c r="E11" s="41" t="s">
        <v>6</v>
      </c>
      <c r="F11" s="41" t="s">
        <v>38</v>
      </c>
      <c r="G11" s="41" t="s">
        <v>14</v>
      </c>
      <c r="H11" s="4"/>
      <c r="I11" s="42" t="s">
        <v>33</v>
      </c>
      <c r="J11" s="42" t="s">
        <v>34</v>
      </c>
      <c r="K11" s="42" t="s">
        <v>35</v>
      </c>
      <c r="L11" s="42" t="s">
        <v>36</v>
      </c>
      <c r="M11" s="42" t="s">
        <v>6</v>
      </c>
      <c r="N11" s="42" t="s">
        <v>38</v>
      </c>
      <c r="O11" s="42" t="s">
        <v>14</v>
      </c>
    </row>
    <row r="12" spans="1:17" ht="105" x14ac:dyDescent="0.35">
      <c r="A12" s="43" t="s">
        <v>136</v>
      </c>
      <c r="B12" s="7">
        <v>10</v>
      </c>
      <c r="C12" s="7" t="s">
        <v>39</v>
      </c>
      <c r="D12" s="44">
        <v>180000</v>
      </c>
      <c r="E12" s="44">
        <f>D12*0.19</f>
        <v>34200</v>
      </c>
      <c r="F12" s="153">
        <v>214200</v>
      </c>
      <c r="G12" s="46">
        <f t="shared" ref="G12:G19" si="0">F12*B12</f>
        <v>2142000</v>
      </c>
      <c r="H12" s="47"/>
      <c r="I12" s="125" t="s">
        <v>157</v>
      </c>
      <c r="J12" s="7">
        <v>20</v>
      </c>
      <c r="K12" s="7" t="s">
        <v>39</v>
      </c>
      <c r="L12" s="44">
        <v>120000</v>
      </c>
      <c r="M12" s="44">
        <v>22800</v>
      </c>
      <c r="N12" s="45">
        <v>142800</v>
      </c>
      <c r="O12" s="46">
        <f t="shared" ref="O12:O19" si="1">N12*J12</f>
        <v>2856000</v>
      </c>
    </row>
    <row r="13" spans="1:17" ht="126" x14ac:dyDescent="0.35">
      <c r="A13" s="43" t="s">
        <v>137</v>
      </c>
      <c r="B13" s="7">
        <v>20</v>
      </c>
      <c r="C13" s="7" t="s">
        <v>39</v>
      </c>
      <c r="D13" s="44">
        <v>150000</v>
      </c>
      <c r="E13" s="44">
        <f>D13*0.19</f>
        <v>28500</v>
      </c>
      <c r="F13" s="153">
        <f t="shared" ref="F13:F19" si="2">D13+E13</f>
        <v>178500</v>
      </c>
      <c r="G13" s="8">
        <f t="shared" si="0"/>
        <v>3570000</v>
      </c>
      <c r="H13" s="47"/>
      <c r="I13" s="125" t="s">
        <v>281</v>
      </c>
      <c r="J13" s="7">
        <v>20</v>
      </c>
      <c r="K13" s="7" t="s">
        <v>39</v>
      </c>
      <c r="L13" s="44">
        <v>100000</v>
      </c>
      <c r="M13" s="44">
        <v>19000</v>
      </c>
      <c r="N13" s="45">
        <v>119000</v>
      </c>
      <c r="O13" s="8">
        <f t="shared" si="1"/>
        <v>2380000</v>
      </c>
    </row>
    <row r="14" spans="1:17" ht="105" x14ac:dyDescent="0.35">
      <c r="A14" s="43" t="s">
        <v>138</v>
      </c>
      <c r="B14" s="7">
        <v>20</v>
      </c>
      <c r="C14" s="7" t="s">
        <v>39</v>
      </c>
      <c r="D14" s="44">
        <v>80000</v>
      </c>
      <c r="E14" s="44">
        <f>D14*0.19</f>
        <v>15200</v>
      </c>
      <c r="F14" s="153">
        <f t="shared" si="2"/>
        <v>95200</v>
      </c>
      <c r="G14" s="8">
        <f t="shared" si="0"/>
        <v>1904000</v>
      </c>
      <c r="H14" s="47"/>
      <c r="I14" s="125" t="s">
        <v>282</v>
      </c>
      <c r="J14" s="7">
        <v>20</v>
      </c>
      <c r="K14" s="7" t="s">
        <v>39</v>
      </c>
      <c r="L14" s="44">
        <v>70000</v>
      </c>
      <c r="M14" s="44">
        <v>13300</v>
      </c>
      <c r="N14" s="45">
        <v>83300</v>
      </c>
      <c r="O14" s="8">
        <f t="shared" si="1"/>
        <v>1666000</v>
      </c>
    </row>
    <row r="15" spans="1:17" ht="105" x14ac:dyDescent="0.35">
      <c r="A15" s="43" t="s">
        <v>139</v>
      </c>
      <c r="B15" s="7">
        <v>10</v>
      </c>
      <c r="C15" s="7" t="s">
        <v>39</v>
      </c>
      <c r="D15" s="44">
        <v>60000</v>
      </c>
      <c r="E15" s="44">
        <f>D15*19/100</f>
        <v>11400</v>
      </c>
      <c r="F15" s="153">
        <f t="shared" si="2"/>
        <v>71400</v>
      </c>
      <c r="G15" s="8">
        <f t="shared" si="0"/>
        <v>714000</v>
      </c>
      <c r="H15" s="47"/>
      <c r="I15" s="125" t="s">
        <v>283</v>
      </c>
      <c r="J15" s="7">
        <v>10</v>
      </c>
      <c r="K15" s="7" t="s">
        <v>39</v>
      </c>
      <c r="L15" s="44">
        <f>N15/1.19</f>
        <v>54621.848739495799</v>
      </c>
      <c r="M15" s="44">
        <v>10378</v>
      </c>
      <c r="N15" s="45">
        <v>65000</v>
      </c>
      <c r="O15" s="8">
        <f t="shared" si="1"/>
        <v>650000</v>
      </c>
    </row>
    <row r="16" spans="1:17" ht="147" x14ac:dyDescent="0.35">
      <c r="A16" s="43" t="s">
        <v>218</v>
      </c>
      <c r="B16" s="7">
        <v>20</v>
      </c>
      <c r="C16" s="7" t="s">
        <v>39</v>
      </c>
      <c r="D16" s="48">
        <v>200000</v>
      </c>
      <c r="E16" s="48">
        <f>D16*0.19</f>
        <v>38000</v>
      </c>
      <c r="F16" s="154">
        <f t="shared" si="2"/>
        <v>238000</v>
      </c>
      <c r="G16" s="48">
        <f t="shared" si="0"/>
        <v>4760000</v>
      </c>
      <c r="H16" s="47"/>
      <c r="I16" s="43" t="s">
        <v>218</v>
      </c>
      <c r="J16" s="7">
        <v>20</v>
      </c>
      <c r="K16" s="7" t="s">
        <v>39</v>
      </c>
      <c r="L16" s="48">
        <v>200000</v>
      </c>
      <c r="M16" s="48">
        <f>L16*0.19</f>
        <v>38000</v>
      </c>
      <c r="N16" s="154">
        <f t="shared" ref="N16:N19" si="3">L16+M16</f>
        <v>238000</v>
      </c>
      <c r="O16" s="48">
        <f t="shared" si="1"/>
        <v>4760000</v>
      </c>
    </row>
    <row r="17" spans="1:15" ht="126" x14ac:dyDescent="0.35">
      <c r="A17" s="43" t="s">
        <v>40</v>
      </c>
      <c r="B17" s="7">
        <v>20</v>
      </c>
      <c r="C17" s="7" t="s">
        <v>39</v>
      </c>
      <c r="D17" s="44">
        <v>170000</v>
      </c>
      <c r="E17" s="44">
        <f>D17*0.19</f>
        <v>32300</v>
      </c>
      <c r="F17" s="153">
        <f t="shared" si="2"/>
        <v>202300</v>
      </c>
      <c r="G17" s="8">
        <f t="shared" si="0"/>
        <v>4046000</v>
      </c>
      <c r="H17" s="47"/>
      <c r="I17" s="43" t="s">
        <v>40</v>
      </c>
      <c r="J17" s="7">
        <v>20</v>
      </c>
      <c r="K17" s="7" t="s">
        <v>39</v>
      </c>
      <c r="L17" s="44">
        <v>170000</v>
      </c>
      <c r="M17" s="44">
        <f>L17*0.19</f>
        <v>32300</v>
      </c>
      <c r="N17" s="153">
        <f t="shared" si="3"/>
        <v>202300</v>
      </c>
      <c r="O17" s="8">
        <f t="shared" si="1"/>
        <v>4046000</v>
      </c>
    </row>
    <row r="18" spans="1:15" ht="126" x14ac:dyDescent="0.35">
      <c r="A18" s="43" t="s">
        <v>49</v>
      </c>
      <c r="B18" s="7">
        <v>20</v>
      </c>
      <c r="C18" s="7" t="s">
        <v>39</v>
      </c>
      <c r="D18" s="44">
        <v>100000</v>
      </c>
      <c r="E18" s="44">
        <v>19000</v>
      </c>
      <c r="F18" s="155">
        <f t="shared" si="2"/>
        <v>119000</v>
      </c>
      <c r="G18" s="8">
        <f t="shared" si="0"/>
        <v>2380000</v>
      </c>
      <c r="H18" s="47"/>
      <c r="I18" s="43" t="s">
        <v>49</v>
      </c>
      <c r="J18" s="7">
        <v>20</v>
      </c>
      <c r="K18" s="7" t="s">
        <v>39</v>
      </c>
      <c r="L18" s="44">
        <v>100000</v>
      </c>
      <c r="M18" s="44">
        <v>19000</v>
      </c>
      <c r="N18" s="155">
        <f t="shared" si="3"/>
        <v>119000</v>
      </c>
      <c r="O18" s="8">
        <f t="shared" si="1"/>
        <v>2380000</v>
      </c>
    </row>
    <row r="19" spans="1:15" ht="126" x14ac:dyDescent="0.35">
      <c r="A19" s="43" t="s">
        <v>155</v>
      </c>
      <c r="B19" s="7">
        <v>20</v>
      </c>
      <c r="C19" s="7" t="s">
        <v>39</v>
      </c>
      <c r="D19" s="44">
        <v>80000</v>
      </c>
      <c r="E19" s="44">
        <f>D19*19/100</f>
        <v>15200</v>
      </c>
      <c r="F19" s="153">
        <f t="shared" si="2"/>
        <v>95200</v>
      </c>
      <c r="G19" s="8">
        <f t="shared" si="0"/>
        <v>1904000</v>
      </c>
      <c r="H19" s="47"/>
      <c r="I19" s="43" t="s">
        <v>155</v>
      </c>
      <c r="J19" s="7">
        <v>20</v>
      </c>
      <c r="K19" s="7" t="s">
        <v>39</v>
      </c>
      <c r="L19" s="44">
        <v>80000</v>
      </c>
      <c r="M19" s="44">
        <f>L19*19/100</f>
        <v>15200</v>
      </c>
      <c r="N19" s="153">
        <f t="shared" si="3"/>
        <v>95200</v>
      </c>
      <c r="O19" s="8">
        <f t="shared" si="1"/>
        <v>1904000</v>
      </c>
    </row>
    <row r="20" spans="1:15" ht="63" x14ac:dyDescent="0.35">
      <c r="A20" s="6" t="s">
        <v>140</v>
      </c>
      <c r="B20" s="7">
        <v>3</v>
      </c>
      <c r="C20" s="7" t="s">
        <v>39</v>
      </c>
      <c r="D20" s="44">
        <v>70000</v>
      </c>
      <c r="E20" s="44">
        <f>D20*0.19</f>
        <v>13300</v>
      </c>
      <c r="F20" s="155">
        <f t="shared" ref="F20:F22" si="4">D20+E20</f>
        <v>83300</v>
      </c>
      <c r="G20" s="8">
        <f>B20*F20</f>
        <v>249900</v>
      </c>
      <c r="H20" s="47"/>
      <c r="I20" s="271" t="s">
        <v>41</v>
      </c>
      <c r="J20" s="271"/>
      <c r="K20" s="271"/>
      <c r="L20" s="271"/>
      <c r="M20" s="271"/>
      <c r="N20" s="271"/>
      <c r="O20" s="48">
        <f>SUM(O12:O19)</f>
        <v>20642000</v>
      </c>
    </row>
    <row r="21" spans="1:15" ht="63" x14ac:dyDescent="0.35">
      <c r="A21" s="6" t="s">
        <v>141</v>
      </c>
      <c r="B21" s="7">
        <v>3</v>
      </c>
      <c r="C21" s="7" t="s">
        <v>39</v>
      </c>
      <c r="D21" s="44">
        <v>70000</v>
      </c>
      <c r="E21" s="44">
        <f>D21*0.19</f>
        <v>13300</v>
      </c>
      <c r="F21" s="155">
        <f t="shared" ref="F21" si="5">D21+E21</f>
        <v>83300</v>
      </c>
      <c r="G21" s="8">
        <f>B21*F21</f>
        <v>249900</v>
      </c>
      <c r="H21" s="47"/>
      <c r="I21" s="4"/>
      <c r="J21" s="4"/>
      <c r="K21" s="4"/>
      <c r="L21" s="4"/>
      <c r="M21" s="4"/>
      <c r="N21" s="4"/>
      <c r="O21" s="4"/>
    </row>
    <row r="22" spans="1:15" ht="63" x14ac:dyDescent="0.35">
      <c r="A22" s="43" t="s">
        <v>142</v>
      </c>
      <c r="B22" s="7">
        <v>3</v>
      </c>
      <c r="C22" s="7" t="s">
        <v>39</v>
      </c>
      <c r="D22" s="44">
        <v>50000</v>
      </c>
      <c r="E22" s="44">
        <f>D22*0.19</f>
        <v>9500</v>
      </c>
      <c r="F22" s="155">
        <f t="shared" si="4"/>
        <v>59500</v>
      </c>
      <c r="G22" s="8">
        <f>B22*F22</f>
        <v>178500</v>
      </c>
      <c r="H22" s="47"/>
      <c r="I22" s="4"/>
      <c r="J22" s="4"/>
      <c r="K22" s="4"/>
      <c r="L22" s="4"/>
      <c r="M22" s="4"/>
      <c r="N22" s="4"/>
      <c r="O22" s="4"/>
    </row>
    <row r="23" spans="1:15" ht="21" x14ac:dyDescent="0.35">
      <c r="A23" s="271" t="s">
        <v>41</v>
      </c>
      <c r="B23" s="271"/>
      <c r="C23" s="271"/>
      <c r="D23" s="271"/>
      <c r="E23" s="271"/>
      <c r="F23" s="271"/>
      <c r="G23" s="48">
        <f>SUM(G1:G22)</f>
        <v>22352960</v>
      </c>
      <c r="H23" s="47"/>
      <c r="I23" s="4"/>
      <c r="J23" s="4"/>
      <c r="K23" s="4"/>
      <c r="L23" s="4"/>
      <c r="M23" s="4"/>
      <c r="N23" s="4"/>
      <c r="O23" s="4"/>
    </row>
    <row r="24" spans="1:15" ht="21" x14ac:dyDescent="0.35">
      <c r="A24" s="4"/>
      <c r="B24" s="4"/>
      <c r="C24" s="4"/>
      <c r="D24" s="4"/>
      <c r="E24" s="4"/>
      <c r="F24" s="4"/>
      <c r="G24" s="4"/>
      <c r="H24" s="4"/>
      <c r="I24" s="4"/>
      <c r="J24" s="4"/>
      <c r="K24" s="4"/>
      <c r="L24" s="4"/>
      <c r="M24" s="4"/>
      <c r="N24" s="4"/>
      <c r="O24" s="4"/>
    </row>
    <row r="25" spans="1:15" ht="21" x14ac:dyDescent="0.35">
      <c r="A25" s="4"/>
      <c r="B25" s="4"/>
      <c r="C25" s="4"/>
      <c r="D25" s="4"/>
      <c r="E25" s="4"/>
      <c r="F25" s="4"/>
      <c r="G25" s="4"/>
      <c r="H25" s="4"/>
      <c r="I25" s="4"/>
      <c r="J25" s="4"/>
      <c r="K25" s="4"/>
      <c r="L25" s="4"/>
      <c r="M25" s="4"/>
      <c r="N25" s="4"/>
      <c r="O25" s="4"/>
    </row>
    <row r="26" spans="1:15" ht="21" x14ac:dyDescent="0.35">
      <c r="A26" s="4"/>
      <c r="B26" s="4"/>
      <c r="C26" s="4"/>
      <c r="D26" s="4"/>
      <c r="E26" s="4"/>
      <c r="F26" s="4"/>
      <c r="G26" s="4"/>
      <c r="H26" s="4"/>
      <c r="I26" s="4"/>
      <c r="J26" s="4"/>
      <c r="K26" s="4"/>
      <c r="L26" s="4"/>
      <c r="M26" s="4"/>
      <c r="N26" s="4"/>
      <c r="O26" s="4"/>
    </row>
    <row r="27" spans="1:15" ht="21" x14ac:dyDescent="0.35">
      <c r="A27" s="272" t="s">
        <v>159</v>
      </c>
      <c r="B27" s="272"/>
      <c r="C27" s="272"/>
      <c r="D27" s="272"/>
      <c r="E27" s="272"/>
      <c r="F27" s="272"/>
      <c r="G27" s="272"/>
      <c r="H27" s="4"/>
      <c r="I27" s="4"/>
      <c r="J27" s="4"/>
      <c r="K27" s="4"/>
      <c r="L27" s="4"/>
      <c r="M27" s="4"/>
      <c r="N27" s="4"/>
      <c r="O27" s="4"/>
    </row>
    <row r="28" spans="1:15" ht="84" x14ac:dyDescent="0.35">
      <c r="A28" s="49" t="s">
        <v>33</v>
      </c>
      <c r="B28" s="49" t="s">
        <v>34</v>
      </c>
      <c r="C28" s="49" t="s">
        <v>35</v>
      </c>
      <c r="D28" s="49" t="s">
        <v>36</v>
      </c>
      <c r="E28" s="49" t="s">
        <v>6</v>
      </c>
      <c r="F28" s="49" t="s">
        <v>38</v>
      </c>
      <c r="G28" s="49" t="s">
        <v>14</v>
      </c>
      <c r="H28" s="4"/>
      <c r="I28" s="4"/>
      <c r="J28" s="4"/>
      <c r="K28" s="4"/>
      <c r="L28" s="4"/>
      <c r="M28" s="4"/>
      <c r="N28" s="4"/>
      <c r="O28" s="4"/>
    </row>
    <row r="29" spans="1:15" ht="63" x14ac:dyDescent="0.35">
      <c r="A29" s="50" t="s">
        <v>219</v>
      </c>
      <c r="B29" s="51">
        <v>3</v>
      </c>
      <c r="C29" s="51" t="s">
        <v>39</v>
      </c>
      <c r="D29" s="168">
        <v>160000</v>
      </c>
      <c r="E29" s="168">
        <f>D29*0.19</f>
        <v>30400</v>
      </c>
      <c r="F29" s="169">
        <f>D29+E29</f>
        <v>190400</v>
      </c>
      <c r="G29" s="48">
        <f>F29*B29</f>
        <v>571200</v>
      </c>
      <c r="H29" s="52"/>
      <c r="I29" s="4"/>
      <c r="J29" s="4"/>
      <c r="K29" s="4"/>
      <c r="L29" s="4"/>
      <c r="M29" s="4"/>
      <c r="N29" s="4"/>
      <c r="O29" s="4"/>
    </row>
    <row r="30" spans="1:15" ht="84" x14ac:dyDescent="0.35">
      <c r="A30" s="50" t="s">
        <v>220</v>
      </c>
      <c r="B30" s="51">
        <v>3</v>
      </c>
      <c r="C30" s="51" t="s">
        <v>39</v>
      </c>
      <c r="D30" s="167">
        <f>130000</f>
        <v>130000</v>
      </c>
      <c r="E30" s="167">
        <f t="shared" ref="E30" si="6">D30*0.19</f>
        <v>24700</v>
      </c>
      <c r="F30" s="170">
        <f t="shared" ref="F30" si="7">D30+E30</f>
        <v>154700</v>
      </c>
      <c r="G30" s="48">
        <f>F30*B30</f>
        <v>464100</v>
      </c>
      <c r="H30" s="47"/>
      <c r="I30" s="4" t="s">
        <v>265</v>
      </c>
      <c r="J30" s="270" t="s">
        <v>266</v>
      </c>
      <c r="K30" s="270"/>
      <c r="L30" s="270"/>
      <c r="M30" s="270"/>
      <c r="N30" s="270"/>
      <c r="O30" s="270"/>
    </row>
    <row r="31" spans="1:15" ht="63" x14ac:dyDescent="0.35">
      <c r="A31" s="50" t="s">
        <v>221</v>
      </c>
      <c r="B31" s="51">
        <v>3</v>
      </c>
      <c r="C31" s="51" t="s">
        <v>39</v>
      </c>
      <c r="D31" s="48">
        <v>80000</v>
      </c>
      <c r="E31" s="48">
        <v>15200</v>
      </c>
      <c r="F31" s="48">
        <v>95200</v>
      </c>
      <c r="G31" s="48">
        <f>F31*B31</f>
        <v>285600</v>
      </c>
      <c r="H31" s="52"/>
      <c r="I31" s="4"/>
      <c r="J31" s="4"/>
      <c r="K31" s="4"/>
      <c r="L31" s="4"/>
      <c r="M31" s="4"/>
      <c r="N31" s="4"/>
      <c r="O31" s="4"/>
    </row>
    <row r="32" spans="1:15" ht="21" x14ac:dyDescent="0.35">
      <c r="A32" s="273" t="s">
        <v>222</v>
      </c>
      <c r="B32" s="274">
        <v>3</v>
      </c>
      <c r="C32" s="275" t="s">
        <v>39</v>
      </c>
      <c r="D32" s="276">
        <v>60000</v>
      </c>
      <c r="E32" s="278">
        <v>11400</v>
      </c>
      <c r="F32" s="278">
        <f>D32+E32</f>
        <v>71400</v>
      </c>
      <c r="G32" s="279">
        <f>F32*B32</f>
        <v>214200</v>
      </c>
      <c r="H32" s="52"/>
      <c r="I32" s="4"/>
      <c r="J32" s="4"/>
      <c r="K32" s="4"/>
      <c r="L32" s="4"/>
      <c r="M32" s="4"/>
      <c r="N32" s="4"/>
      <c r="O32" s="4"/>
    </row>
    <row r="33" spans="1:15" ht="21" x14ac:dyDescent="0.35">
      <c r="A33" s="273"/>
      <c r="B33" s="274"/>
      <c r="C33" s="275"/>
      <c r="D33" s="277"/>
      <c r="E33" s="271"/>
      <c r="F33" s="271"/>
      <c r="G33" s="280"/>
      <c r="H33" s="47"/>
      <c r="I33" s="4"/>
      <c r="J33" s="4"/>
      <c r="K33" s="4"/>
      <c r="L33" s="4"/>
      <c r="M33" s="4"/>
      <c r="N33" s="4"/>
      <c r="O33" s="4"/>
    </row>
    <row r="34" spans="1:15" ht="21" x14ac:dyDescent="0.35">
      <c r="A34" s="271" t="s">
        <v>41</v>
      </c>
      <c r="B34" s="271"/>
      <c r="C34" s="271"/>
      <c r="D34" s="271"/>
      <c r="E34" s="271"/>
      <c r="F34" s="271"/>
      <c r="G34" s="48">
        <f>G29+G30+G31+G32</f>
        <v>1535100</v>
      </c>
      <c r="H34" s="47"/>
      <c r="I34" s="4"/>
      <c r="J34" s="4"/>
      <c r="K34" s="4"/>
      <c r="L34" s="4"/>
      <c r="M34" s="4"/>
      <c r="N34" s="4"/>
      <c r="O34" s="4"/>
    </row>
  </sheetData>
  <mergeCells count="15">
    <mergeCell ref="A10:G10"/>
    <mergeCell ref="A23:F23"/>
    <mergeCell ref="A7:M7"/>
    <mergeCell ref="I10:O10"/>
    <mergeCell ref="I20:N20"/>
    <mergeCell ref="J30:O30"/>
    <mergeCell ref="A34:F34"/>
    <mergeCell ref="A27:G27"/>
    <mergeCell ref="A32:A33"/>
    <mergeCell ref="B32:B33"/>
    <mergeCell ref="C32:C33"/>
    <mergeCell ref="D32:D33"/>
    <mergeCell ref="E32:E33"/>
    <mergeCell ref="F32:F33"/>
    <mergeCell ref="G32:G33"/>
  </mergeCells>
  <pageMargins left="0.7" right="0.7" top="0.75" bottom="0.75" header="0.3" footer="0.3"/>
  <pageSetup scale="2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Q71"/>
  <sheetViews>
    <sheetView zoomScale="23" zoomScaleNormal="23" workbookViewId="0">
      <selection sqref="A1:O18"/>
    </sheetView>
  </sheetViews>
  <sheetFormatPr baseColWidth="10" defaultColWidth="57.85546875" defaultRowHeight="161.25" customHeight="1" x14ac:dyDescent="0.45"/>
  <cols>
    <col min="1" max="1" width="57.85546875" style="53"/>
    <col min="2" max="2" width="111.85546875" style="53" customWidth="1"/>
    <col min="3" max="16384" width="57.85546875" style="53"/>
  </cols>
  <sheetData>
    <row r="1" spans="1:17" ht="79.5" customHeight="1" x14ac:dyDescent="0.7">
      <c r="A1" s="292" t="s">
        <v>128</v>
      </c>
      <c r="B1" s="292"/>
      <c r="C1" s="292"/>
      <c r="D1" s="292"/>
      <c r="E1" s="292"/>
      <c r="F1" s="292"/>
      <c r="G1" s="292"/>
      <c r="H1" s="292"/>
      <c r="I1" s="292"/>
      <c r="J1" s="292"/>
      <c r="K1" s="292"/>
      <c r="L1" s="292"/>
      <c r="M1" s="292"/>
      <c r="N1" s="156"/>
      <c r="O1" s="156"/>
    </row>
    <row r="2" spans="1:17" ht="79.5" customHeight="1" x14ac:dyDescent="0.7">
      <c r="A2" s="292"/>
      <c r="B2" s="292"/>
      <c r="C2" s="292"/>
      <c r="D2" s="292"/>
      <c r="E2" s="292"/>
      <c r="F2" s="292"/>
      <c r="G2" s="292"/>
      <c r="H2" s="292"/>
      <c r="I2" s="292"/>
      <c r="J2" s="292"/>
      <c r="K2" s="292"/>
      <c r="L2" s="292"/>
      <c r="M2" s="292"/>
      <c r="N2" s="156"/>
      <c r="O2" s="156"/>
    </row>
    <row r="3" spans="1:17" ht="15.75" customHeight="1" x14ac:dyDescent="0.7">
      <c r="A3" s="292"/>
      <c r="B3" s="292"/>
      <c r="C3" s="292"/>
      <c r="D3" s="292"/>
      <c r="E3" s="292"/>
      <c r="F3" s="292"/>
      <c r="G3" s="292"/>
      <c r="H3" s="292"/>
      <c r="I3" s="292"/>
      <c r="J3" s="292"/>
      <c r="K3" s="292"/>
      <c r="L3" s="292"/>
      <c r="M3" s="292"/>
      <c r="N3" s="156"/>
      <c r="O3" s="156"/>
    </row>
    <row r="4" spans="1:17" ht="161.25" customHeight="1" x14ac:dyDescent="0.45">
      <c r="A4" s="157" t="s">
        <v>3</v>
      </c>
      <c r="B4" s="157" t="s">
        <v>0</v>
      </c>
      <c r="C4" s="157" t="s">
        <v>1</v>
      </c>
      <c r="D4" s="293" t="s">
        <v>35</v>
      </c>
      <c r="E4" s="293"/>
      <c r="F4" s="157" t="s">
        <v>71</v>
      </c>
      <c r="G4" s="157" t="s">
        <v>14</v>
      </c>
      <c r="H4" s="157" t="s">
        <v>71</v>
      </c>
      <c r="I4" s="157" t="s">
        <v>14</v>
      </c>
      <c r="J4" s="157" t="s">
        <v>71</v>
      </c>
      <c r="K4" s="157" t="s">
        <v>14</v>
      </c>
      <c r="L4" s="157" t="s">
        <v>129</v>
      </c>
      <c r="M4" s="157" t="s">
        <v>13</v>
      </c>
      <c r="N4" s="157" t="s">
        <v>71</v>
      </c>
      <c r="O4" s="157" t="s">
        <v>14</v>
      </c>
    </row>
    <row r="5" spans="1:17" ht="161.25" customHeight="1" x14ac:dyDescent="0.45">
      <c r="A5" s="158" t="s">
        <v>3</v>
      </c>
      <c r="B5" s="158" t="s">
        <v>0</v>
      </c>
      <c r="C5" s="158" t="s">
        <v>1</v>
      </c>
      <c r="D5" s="286" t="s">
        <v>35</v>
      </c>
      <c r="E5" s="286"/>
      <c r="F5" s="158" t="s">
        <v>71</v>
      </c>
      <c r="G5" s="158" t="s">
        <v>14</v>
      </c>
      <c r="H5" s="158" t="s">
        <v>71</v>
      </c>
      <c r="I5" s="158" t="s">
        <v>14</v>
      </c>
      <c r="J5" s="158" t="s">
        <v>71</v>
      </c>
      <c r="K5" s="158" t="s">
        <v>14</v>
      </c>
      <c r="L5" s="158" t="s">
        <v>129</v>
      </c>
      <c r="M5" s="158" t="s">
        <v>13</v>
      </c>
      <c r="N5" s="158" t="s">
        <v>71</v>
      </c>
      <c r="O5" s="158" t="s">
        <v>14</v>
      </c>
    </row>
    <row r="6" spans="1:17" ht="161.25" customHeight="1" x14ac:dyDescent="0.45">
      <c r="A6" s="286" t="s">
        <v>172</v>
      </c>
      <c r="B6" s="286"/>
      <c r="C6" s="286"/>
      <c r="D6" s="286"/>
      <c r="E6" s="286"/>
      <c r="F6" s="286"/>
      <c r="G6" s="286"/>
      <c r="H6" s="286"/>
      <c r="I6" s="286"/>
      <c r="J6" s="286"/>
      <c r="K6" s="286"/>
      <c r="L6" s="286"/>
      <c r="M6" s="286"/>
      <c r="N6" s="286"/>
      <c r="O6" s="286"/>
    </row>
    <row r="7" spans="1:17" ht="161.25" customHeight="1" x14ac:dyDescent="0.7">
      <c r="A7" s="158"/>
      <c r="B7" s="158"/>
      <c r="C7" s="158"/>
      <c r="D7" s="158"/>
      <c r="E7" s="158"/>
      <c r="F7" s="286" t="s">
        <v>161</v>
      </c>
      <c r="G7" s="286"/>
      <c r="H7" s="286" t="s">
        <v>177</v>
      </c>
      <c r="I7" s="286"/>
      <c r="J7" s="286" t="s">
        <v>114</v>
      </c>
      <c r="K7" s="286"/>
      <c r="L7" s="286" t="s">
        <v>19</v>
      </c>
      <c r="M7" s="286"/>
      <c r="N7" s="294" t="s">
        <v>169</v>
      </c>
      <c r="O7" s="294"/>
    </row>
    <row r="8" spans="1:17" ht="161.25" customHeight="1" x14ac:dyDescent="0.7">
      <c r="A8" s="284" t="s">
        <v>174</v>
      </c>
      <c r="B8" s="287" t="s">
        <v>175</v>
      </c>
      <c r="C8" s="288">
        <v>1</v>
      </c>
      <c r="D8" s="285" t="s">
        <v>171</v>
      </c>
      <c r="E8" s="285"/>
      <c r="F8" s="289">
        <v>45000</v>
      </c>
      <c r="G8" s="290">
        <v>53550</v>
      </c>
      <c r="H8" s="289">
        <f>I8/1.19</f>
        <v>49579.831932773108</v>
      </c>
      <c r="I8" s="290">
        <v>59000</v>
      </c>
      <c r="J8" s="289">
        <f>K8/1.19</f>
        <v>64705.882352941182</v>
      </c>
      <c r="K8" s="289">
        <v>77000</v>
      </c>
      <c r="L8" s="289">
        <f>M8/1.19</f>
        <v>63445.378151260506</v>
      </c>
      <c r="M8" s="289">
        <v>75500</v>
      </c>
      <c r="N8" s="156"/>
      <c r="O8" s="156"/>
    </row>
    <row r="9" spans="1:17" ht="161.25" customHeight="1" x14ac:dyDescent="0.7">
      <c r="A9" s="284"/>
      <c r="B9" s="287"/>
      <c r="C9" s="288"/>
      <c r="D9" s="285"/>
      <c r="E9" s="285"/>
      <c r="F9" s="285"/>
      <c r="G9" s="291"/>
      <c r="H9" s="285"/>
      <c r="I9" s="291"/>
      <c r="J9" s="285"/>
      <c r="K9" s="285"/>
      <c r="L9" s="285"/>
      <c r="M9" s="285"/>
      <c r="N9" s="159">
        <f>O9/1.19</f>
        <v>55683.193277310929</v>
      </c>
      <c r="O9" s="166">
        <v>66263</v>
      </c>
      <c r="P9" s="55"/>
      <c r="Q9" s="55"/>
    </row>
    <row r="10" spans="1:17" ht="266.25" customHeight="1" x14ac:dyDescent="0.7">
      <c r="A10" s="160" t="s">
        <v>176</v>
      </c>
      <c r="B10" s="161" t="s">
        <v>173</v>
      </c>
      <c r="C10" s="156">
        <v>1</v>
      </c>
      <c r="D10" s="285" t="s">
        <v>171</v>
      </c>
      <c r="E10" s="285"/>
      <c r="F10" s="162">
        <v>55000</v>
      </c>
      <c r="G10" s="159">
        <v>65450</v>
      </c>
      <c r="H10" s="159">
        <f>I10/1.19</f>
        <v>53361.34453781513</v>
      </c>
      <c r="I10" s="159">
        <v>63500</v>
      </c>
      <c r="J10" s="159">
        <f>K10/1.19</f>
        <v>67226.890756302528</v>
      </c>
      <c r="K10" s="159">
        <v>80000</v>
      </c>
      <c r="L10" s="159">
        <f>M10/1.19</f>
        <v>63445.378151260506</v>
      </c>
      <c r="M10" s="159">
        <v>75500</v>
      </c>
      <c r="N10" s="159">
        <f>O10/1.19</f>
        <v>59758.823529411769</v>
      </c>
      <c r="O10" s="166">
        <v>71113</v>
      </c>
      <c r="P10" s="55"/>
      <c r="Q10" s="55"/>
    </row>
    <row r="11" spans="1:17" ht="218.25" customHeight="1" x14ac:dyDescent="0.7">
      <c r="A11" s="163" t="s">
        <v>54</v>
      </c>
      <c r="B11" s="164" t="s">
        <v>148</v>
      </c>
      <c r="C11" s="156">
        <v>1</v>
      </c>
      <c r="D11" s="285" t="s">
        <v>16</v>
      </c>
      <c r="E11" s="285"/>
      <c r="F11" s="162">
        <v>45000</v>
      </c>
      <c r="G11" s="159">
        <v>53550</v>
      </c>
      <c r="H11" s="159">
        <f>I11/1.19</f>
        <v>43697.478991596639</v>
      </c>
      <c r="I11" s="159">
        <v>52000</v>
      </c>
      <c r="J11" s="159">
        <f>K11/1.19</f>
        <v>46218.487394957985</v>
      </c>
      <c r="K11" s="159">
        <v>55000</v>
      </c>
      <c r="L11" s="159">
        <f>M11/1.19</f>
        <v>41176.470588235294</v>
      </c>
      <c r="M11" s="159">
        <v>49000</v>
      </c>
      <c r="N11" s="159">
        <f>O11/1.19</f>
        <v>44023.529411764706</v>
      </c>
      <c r="O11" s="166">
        <v>52388</v>
      </c>
      <c r="P11" s="55"/>
      <c r="Q11" s="55"/>
    </row>
    <row r="12" spans="1:17" ht="161.25" customHeight="1" x14ac:dyDescent="0.7">
      <c r="A12" s="158"/>
      <c r="B12" s="158"/>
      <c r="C12" s="158"/>
      <c r="D12" s="158"/>
      <c r="E12" s="158"/>
      <c r="F12" s="286" t="s">
        <v>161</v>
      </c>
      <c r="G12" s="286"/>
      <c r="H12" s="286" t="s">
        <v>181</v>
      </c>
      <c r="I12" s="286"/>
      <c r="J12" s="286" t="s">
        <v>114</v>
      </c>
      <c r="K12" s="286"/>
      <c r="L12" s="286" t="s">
        <v>19</v>
      </c>
      <c r="M12" s="286"/>
      <c r="N12" s="294" t="s">
        <v>169</v>
      </c>
      <c r="O12" s="294"/>
      <c r="P12" s="55"/>
      <c r="Q12" s="55"/>
    </row>
    <row r="13" spans="1:17" ht="161.25" customHeight="1" x14ac:dyDescent="0.7">
      <c r="A13" s="160" t="s">
        <v>178</v>
      </c>
      <c r="B13" s="156" t="s">
        <v>179</v>
      </c>
      <c r="C13" s="156">
        <v>1</v>
      </c>
      <c r="D13" s="285" t="s">
        <v>180</v>
      </c>
      <c r="E13" s="285"/>
      <c r="F13" s="162">
        <v>17000</v>
      </c>
      <c r="G13" s="159">
        <v>20230</v>
      </c>
      <c r="H13" s="159">
        <v>20000</v>
      </c>
      <c r="I13" s="159">
        <v>23800</v>
      </c>
      <c r="J13" s="159">
        <f>K13/1.19</f>
        <v>18487.394957983193</v>
      </c>
      <c r="K13" s="159">
        <v>22000</v>
      </c>
      <c r="L13" s="159">
        <f>M13/1.19</f>
        <v>17647.058823529413</v>
      </c>
      <c r="M13" s="159">
        <v>21000</v>
      </c>
      <c r="N13" s="159">
        <f>O13/1.19</f>
        <v>18284.033613445379</v>
      </c>
      <c r="O13" s="166">
        <v>21758</v>
      </c>
      <c r="P13" s="55"/>
      <c r="Q13" s="55"/>
    </row>
    <row r="14" spans="1:17" ht="161.25" customHeight="1" x14ac:dyDescent="0.7">
      <c r="A14" s="158"/>
      <c r="B14" s="158"/>
      <c r="C14" s="158"/>
      <c r="D14" s="158"/>
      <c r="E14" s="158"/>
      <c r="F14" s="286"/>
      <c r="G14" s="286"/>
      <c r="H14" s="286" t="s">
        <v>181</v>
      </c>
      <c r="I14" s="286"/>
      <c r="J14" s="286" t="s">
        <v>114</v>
      </c>
      <c r="K14" s="286"/>
      <c r="L14" s="286" t="s">
        <v>19</v>
      </c>
      <c r="M14" s="286"/>
      <c r="N14" s="294" t="s">
        <v>169</v>
      </c>
      <c r="O14" s="294"/>
      <c r="P14" s="55"/>
      <c r="Q14" s="55"/>
    </row>
    <row r="15" spans="1:17" ht="409.5" customHeight="1" x14ac:dyDescent="0.7">
      <c r="A15" s="164" t="s">
        <v>182</v>
      </c>
      <c r="B15" s="164" t="s">
        <v>149</v>
      </c>
      <c r="C15" s="156">
        <v>1</v>
      </c>
      <c r="D15" s="285" t="s">
        <v>183</v>
      </c>
      <c r="E15" s="285"/>
      <c r="F15" s="156"/>
      <c r="G15" s="156"/>
      <c r="H15" s="159">
        <v>62900</v>
      </c>
      <c r="I15" s="159">
        <v>74851</v>
      </c>
      <c r="J15" s="159">
        <f>K15/1.19</f>
        <v>64705.882352941182</v>
      </c>
      <c r="K15" s="159">
        <v>77000</v>
      </c>
      <c r="L15" s="159">
        <f>M15/1.19</f>
        <v>67226.890756302528</v>
      </c>
      <c r="M15" s="159">
        <v>80000</v>
      </c>
      <c r="N15" s="159">
        <f>O15/1.19</f>
        <v>64944.537815126052</v>
      </c>
      <c r="O15" s="159">
        <v>77284</v>
      </c>
      <c r="P15" s="55"/>
      <c r="Q15" s="55"/>
    </row>
    <row r="16" spans="1:17" ht="161.25" customHeight="1" x14ac:dyDescent="0.7">
      <c r="A16" s="158"/>
      <c r="B16" s="158"/>
      <c r="C16" s="158"/>
      <c r="D16" s="158"/>
      <c r="E16" s="158"/>
      <c r="F16" s="286"/>
      <c r="G16" s="286"/>
      <c r="H16" s="286" t="s">
        <v>201</v>
      </c>
      <c r="I16" s="286"/>
      <c r="J16" s="286" t="s">
        <v>114</v>
      </c>
      <c r="K16" s="286"/>
      <c r="L16" s="286" t="s">
        <v>19</v>
      </c>
      <c r="M16" s="286"/>
      <c r="N16" s="294" t="s">
        <v>169</v>
      </c>
      <c r="O16" s="294"/>
      <c r="P16" s="55"/>
      <c r="Q16" s="55"/>
    </row>
    <row r="17" spans="1:17" ht="161.25" customHeight="1" x14ac:dyDescent="0.7">
      <c r="A17" s="294" t="s">
        <v>198</v>
      </c>
      <c r="B17" s="294"/>
      <c r="C17" s="294"/>
      <c r="D17" s="294"/>
      <c r="E17" s="294"/>
      <c r="F17" s="294"/>
      <c r="G17" s="294"/>
      <c r="H17" s="294"/>
      <c r="I17" s="294"/>
      <c r="J17" s="294"/>
      <c r="K17" s="294"/>
      <c r="L17" s="294"/>
      <c r="M17" s="294"/>
      <c r="N17" s="294"/>
      <c r="O17" s="294"/>
    </row>
    <row r="18" spans="1:17" ht="304.5" customHeight="1" x14ac:dyDescent="0.7">
      <c r="A18" s="165" t="s">
        <v>199</v>
      </c>
      <c r="B18" s="165" t="s">
        <v>200</v>
      </c>
      <c r="C18" s="156">
        <v>1</v>
      </c>
      <c r="D18" s="285" t="s">
        <v>171</v>
      </c>
      <c r="E18" s="285"/>
      <c r="F18" s="156"/>
      <c r="G18" s="156"/>
      <c r="H18" s="159">
        <f>I18/1.19</f>
        <v>18000</v>
      </c>
      <c r="I18" s="159">
        <v>21420</v>
      </c>
      <c r="J18" s="159">
        <f>K18/1.19</f>
        <v>21848.73949579832</v>
      </c>
      <c r="K18" s="159">
        <v>26000</v>
      </c>
      <c r="L18" s="159">
        <f>M18/1.19</f>
        <v>19747.899159663866</v>
      </c>
      <c r="M18" s="159">
        <v>23500</v>
      </c>
      <c r="N18" s="159">
        <f>O18/1.19</f>
        <v>19865.546218487394</v>
      </c>
      <c r="O18" s="159">
        <v>23640</v>
      </c>
      <c r="P18" s="55"/>
      <c r="Q18" s="55"/>
    </row>
    <row r="19" spans="1:17" ht="161.25" customHeight="1" x14ac:dyDescent="0.7">
      <c r="A19" s="156"/>
      <c r="B19" s="156"/>
      <c r="C19" s="156"/>
      <c r="D19" s="156"/>
      <c r="E19" s="156"/>
      <c r="F19" s="156"/>
      <c r="G19" s="156"/>
      <c r="H19" s="156"/>
      <c r="I19" s="156"/>
      <c r="J19" s="156"/>
      <c r="K19" s="156"/>
      <c r="L19" s="156"/>
      <c r="M19" s="156"/>
      <c r="N19" s="156"/>
      <c r="O19" s="156"/>
    </row>
    <row r="20" spans="1:17" ht="161.25" customHeight="1" x14ac:dyDescent="0.7">
      <c r="A20" s="156"/>
      <c r="B20" s="156"/>
      <c r="C20" s="156"/>
      <c r="D20" s="156"/>
      <c r="E20" s="156"/>
      <c r="F20" s="156"/>
      <c r="G20" s="156"/>
      <c r="H20" s="156"/>
      <c r="I20" s="156"/>
      <c r="J20" s="156"/>
      <c r="K20" s="156"/>
      <c r="L20" s="156"/>
      <c r="M20" s="156"/>
      <c r="N20" s="156"/>
      <c r="O20" s="156"/>
    </row>
    <row r="21" spans="1:17" ht="161.25" customHeight="1" x14ac:dyDescent="0.7">
      <c r="A21" s="156"/>
      <c r="B21" s="156"/>
      <c r="C21" s="156"/>
      <c r="D21" s="156"/>
      <c r="E21" s="156"/>
      <c r="F21" s="156"/>
      <c r="G21" s="156"/>
      <c r="H21" s="156"/>
      <c r="I21" s="156"/>
      <c r="J21" s="156"/>
      <c r="K21" s="156"/>
      <c r="L21" s="156"/>
      <c r="M21" s="156"/>
      <c r="N21" s="156"/>
      <c r="O21" s="156"/>
    </row>
    <row r="22" spans="1:17" ht="161.25" customHeight="1" x14ac:dyDescent="0.7">
      <c r="A22" s="156"/>
      <c r="B22" s="156"/>
      <c r="C22" s="156"/>
      <c r="D22" s="156"/>
      <c r="E22" s="156"/>
      <c r="F22" s="156"/>
      <c r="G22" s="156"/>
      <c r="H22" s="156"/>
      <c r="I22" s="156"/>
      <c r="J22" s="156"/>
      <c r="K22" s="156"/>
      <c r="L22" s="156"/>
      <c r="M22" s="156"/>
      <c r="N22" s="156"/>
      <c r="O22" s="156"/>
    </row>
    <row r="23" spans="1:17" ht="161.25" customHeight="1" x14ac:dyDescent="0.7">
      <c r="A23" s="156"/>
      <c r="B23" s="156"/>
      <c r="C23" s="156"/>
      <c r="D23" s="156"/>
      <c r="E23" s="156"/>
      <c r="F23" s="156"/>
      <c r="G23" s="156"/>
      <c r="H23" s="156"/>
      <c r="I23" s="156"/>
      <c r="J23" s="156"/>
      <c r="K23" s="156"/>
      <c r="L23" s="156"/>
      <c r="M23" s="156"/>
      <c r="N23" s="156"/>
      <c r="O23" s="156"/>
    </row>
    <row r="24" spans="1:17" ht="161.25" customHeight="1" x14ac:dyDescent="0.7">
      <c r="A24" s="156"/>
      <c r="B24" s="156"/>
      <c r="C24" s="156"/>
      <c r="D24" s="156"/>
      <c r="E24" s="156"/>
      <c r="F24" s="156"/>
      <c r="G24" s="156"/>
      <c r="H24" s="156"/>
      <c r="I24" s="156"/>
      <c r="J24" s="156"/>
      <c r="K24" s="156"/>
      <c r="L24" s="156"/>
      <c r="M24" s="156"/>
      <c r="N24" s="156"/>
      <c r="O24" s="156"/>
    </row>
    <row r="25" spans="1:17" ht="161.25" customHeight="1" x14ac:dyDescent="0.7">
      <c r="A25" s="156"/>
      <c r="B25" s="156"/>
      <c r="C25" s="156"/>
      <c r="D25" s="156"/>
      <c r="E25" s="156"/>
      <c r="F25" s="156"/>
      <c r="G25" s="156"/>
      <c r="H25" s="156"/>
      <c r="I25" s="156"/>
      <c r="J25" s="156"/>
      <c r="K25" s="156"/>
      <c r="L25" s="156"/>
      <c r="M25" s="156"/>
      <c r="N25" s="156"/>
      <c r="O25" s="156"/>
    </row>
    <row r="26" spans="1:17" ht="161.25" customHeight="1" x14ac:dyDescent="0.45">
      <c r="A26" s="54"/>
      <c r="B26" s="54"/>
      <c r="C26" s="54"/>
      <c r="D26" s="54"/>
      <c r="E26" s="54"/>
      <c r="F26" s="54"/>
      <c r="G26" s="54"/>
      <c r="H26" s="54"/>
      <c r="I26" s="54"/>
      <c r="J26" s="54"/>
      <c r="K26" s="54"/>
      <c r="L26" s="54"/>
      <c r="M26" s="54"/>
      <c r="N26" s="54"/>
      <c r="O26" s="54"/>
    </row>
    <row r="27" spans="1:17" ht="161.25" customHeight="1" x14ac:dyDescent="0.45">
      <c r="A27" s="54"/>
      <c r="B27" s="54"/>
      <c r="C27" s="54"/>
      <c r="D27" s="54"/>
      <c r="E27" s="54"/>
      <c r="F27" s="54"/>
      <c r="G27" s="54"/>
      <c r="H27" s="54"/>
      <c r="I27" s="54"/>
      <c r="J27" s="54"/>
      <c r="K27" s="54"/>
      <c r="L27" s="54"/>
      <c r="M27" s="54"/>
      <c r="N27" s="54"/>
      <c r="O27" s="54"/>
    </row>
    <row r="28" spans="1:17" ht="161.25" customHeight="1" x14ac:dyDescent="0.45">
      <c r="A28" s="54"/>
      <c r="B28" s="54"/>
      <c r="C28" s="54"/>
      <c r="D28" s="54"/>
      <c r="E28" s="54"/>
      <c r="F28" s="54"/>
      <c r="G28" s="54"/>
      <c r="H28" s="54"/>
      <c r="I28" s="54"/>
      <c r="J28" s="54"/>
      <c r="K28" s="54"/>
      <c r="L28" s="54"/>
      <c r="M28" s="54"/>
      <c r="N28" s="54"/>
      <c r="O28" s="54"/>
    </row>
    <row r="29" spans="1:17" ht="161.25" customHeight="1" x14ac:dyDescent="0.45">
      <c r="A29" s="54"/>
      <c r="B29" s="54"/>
      <c r="C29" s="54"/>
      <c r="D29" s="54"/>
      <c r="E29" s="54"/>
      <c r="F29" s="54"/>
      <c r="G29" s="54"/>
      <c r="H29" s="54"/>
      <c r="I29" s="54"/>
      <c r="J29" s="54"/>
      <c r="K29" s="54"/>
      <c r="L29" s="54"/>
      <c r="M29" s="54"/>
      <c r="N29" s="54"/>
      <c r="O29" s="54"/>
    </row>
    <row r="30" spans="1:17" ht="161.25" customHeight="1" x14ac:dyDescent="0.45">
      <c r="A30" s="54"/>
      <c r="B30" s="54"/>
      <c r="C30" s="54"/>
      <c r="D30" s="54"/>
      <c r="E30" s="54"/>
      <c r="F30" s="54"/>
      <c r="G30" s="54"/>
      <c r="H30" s="54"/>
      <c r="I30" s="54"/>
      <c r="J30" s="54"/>
      <c r="K30" s="54"/>
      <c r="L30" s="54"/>
      <c r="M30" s="54"/>
      <c r="N30" s="54"/>
      <c r="O30" s="54"/>
    </row>
    <row r="31" spans="1:17" ht="161.25" customHeight="1" x14ac:dyDescent="0.45">
      <c r="A31" s="54"/>
      <c r="B31" s="54"/>
      <c r="C31" s="54"/>
      <c r="D31" s="54"/>
      <c r="E31" s="54"/>
      <c r="F31" s="54"/>
      <c r="G31" s="54"/>
      <c r="H31" s="54"/>
      <c r="I31" s="54"/>
      <c r="J31" s="54"/>
      <c r="K31" s="54"/>
      <c r="L31" s="54"/>
      <c r="M31" s="54"/>
      <c r="N31" s="54"/>
      <c r="O31" s="54"/>
    </row>
    <row r="32" spans="1:17" ht="161.25" customHeight="1" x14ac:dyDescent="0.45">
      <c r="A32" s="54"/>
      <c r="B32" s="54"/>
      <c r="C32" s="54"/>
      <c r="D32" s="54"/>
      <c r="E32" s="54"/>
      <c r="F32" s="54"/>
      <c r="G32" s="54"/>
      <c r="H32" s="54"/>
      <c r="I32" s="54"/>
      <c r="J32" s="54"/>
      <c r="K32" s="54"/>
      <c r="L32" s="54"/>
      <c r="M32" s="54"/>
      <c r="N32" s="54"/>
      <c r="O32" s="54"/>
    </row>
    <row r="33" spans="1:15" ht="161.25" customHeight="1" x14ac:dyDescent="0.45">
      <c r="A33" s="54"/>
      <c r="B33" s="54"/>
      <c r="C33" s="54"/>
      <c r="D33" s="54"/>
      <c r="E33" s="54"/>
      <c r="F33" s="54"/>
      <c r="G33" s="54"/>
      <c r="H33" s="54"/>
      <c r="I33" s="54"/>
      <c r="J33" s="54"/>
      <c r="K33" s="54"/>
      <c r="L33" s="54"/>
      <c r="M33" s="54"/>
      <c r="N33" s="54"/>
      <c r="O33" s="54"/>
    </row>
    <row r="34" spans="1:15" ht="161.25" customHeight="1" x14ac:dyDescent="0.45">
      <c r="A34" s="54"/>
      <c r="B34" s="54"/>
      <c r="C34" s="54"/>
      <c r="D34" s="54"/>
      <c r="E34" s="54"/>
      <c r="F34" s="54"/>
      <c r="G34" s="54"/>
      <c r="H34" s="54"/>
      <c r="I34" s="54"/>
      <c r="J34" s="54"/>
      <c r="K34" s="54"/>
      <c r="L34" s="54"/>
      <c r="M34" s="54"/>
      <c r="N34" s="54"/>
      <c r="O34" s="54"/>
    </row>
    <row r="35" spans="1:15" ht="161.25" customHeight="1" x14ac:dyDescent="0.45">
      <c r="A35" s="54"/>
      <c r="B35" s="54"/>
      <c r="C35" s="54"/>
      <c r="D35" s="54"/>
      <c r="E35" s="54"/>
      <c r="F35" s="54"/>
      <c r="G35" s="54"/>
      <c r="H35" s="54"/>
      <c r="I35" s="54"/>
      <c r="J35" s="54"/>
      <c r="K35" s="54"/>
      <c r="L35" s="54"/>
      <c r="M35" s="54"/>
      <c r="N35" s="54"/>
      <c r="O35" s="54"/>
    </row>
    <row r="36" spans="1:15" ht="161.25" customHeight="1" x14ac:dyDescent="0.45">
      <c r="A36" s="54"/>
      <c r="B36" s="54"/>
      <c r="C36" s="54"/>
      <c r="D36" s="54"/>
      <c r="E36" s="54"/>
      <c r="F36" s="54"/>
      <c r="G36" s="54"/>
      <c r="H36" s="54"/>
      <c r="I36" s="54"/>
      <c r="J36" s="54"/>
      <c r="K36" s="54"/>
      <c r="L36" s="54"/>
      <c r="M36" s="54"/>
      <c r="N36" s="54"/>
      <c r="O36" s="54"/>
    </row>
    <row r="37" spans="1:15" ht="161.25" customHeight="1" x14ac:dyDescent="0.45">
      <c r="A37" s="54"/>
      <c r="B37" s="54"/>
      <c r="C37" s="54"/>
      <c r="D37" s="54"/>
      <c r="E37" s="54"/>
      <c r="F37" s="54"/>
      <c r="G37" s="54"/>
      <c r="H37" s="54"/>
      <c r="I37" s="54"/>
      <c r="J37" s="54"/>
      <c r="K37" s="54"/>
      <c r="L37" s="54"/>
      <c r="M37" s="54"/>
      <c r="N37" s="54"/>
      <c r="O37" s="54"/>
    </row>
    <row r="38" spans="1:15" ht="161.25" customHeight="1" x14ac:dyDescent="0.45">
      <c r="A38" s="54"/>
      <c r="B38" s="54"/>
      <c r="C38" s="54"/>
      <c r="D38" s="54"/>
      <c r="E38" s="54"/>
      <c r="F38" s="54"/>
      <c r="G38" s="54"/>
      <c r="H38" s="54"/>
      <c r="I38" s="54"/>
      <c r="J38" s="54"/>
      <c r="K38" s="54"/>
      <c r="L38" s="54"/>
      <c r="M38" s="54"/>
      <c r="N38" s="54"/>
      <c r="O38" s="54"/>
    </row>
    <row r="39" spans="1:15" ht="161.25" customHeight="1" x14ac:dyDescent="0.45">
      <c r="A39" s="54"/>
      <c r="B39" s="54"/>
      <c r="C39" s="54"/>
      <c r="D39" s="54"/>
      <c r="E39" s="54"/>
      <c r="F39" s="54"/>
      <c r="G39" s="54"/>
      <c r="H39" s="54"/>
      <c r="I39" s="54"/>
      <c r="J39" s="54"/>
      <c r="K39" s="54"/>
      <c r="L39" s="54"/>
      <c r="M39" s="54"/>
      <c r="N39" s="54"/>
      <c r="O39" s="54"/>
    </row>
    <row r="40" spans="1:15" ht="161.25" customHeight="1" x14ac:dyDescent="0.45">
      <c r="A40" s="54"/>
      <c r="B40" s="54"/>
      <c r="C40" s="54"/>
      <c r="D40" s="54"/>
      <c r="E40" s="54"/>
      <c r="F40" s="54"/>
      <c r="G40" s="54"/>
      <c r="H40" s="54"/>
      <c r="I40" s="54"/>
      <c r="J40" s="54"/>
      <c r="K40" s="54"/>
      <c r="L40" s="54"/>
      <c r="M40" s="54"/>
      <c r="N40" s="54"/>
      <c r="O40" s="54"/>
    </row>
    <row r="41" spans="1:15" ht="161.25" customHeight="1" x14ac:dyDescent="0.45">
      <c r="A41" s="54"/>
      <c r="B41" s="54"/>
      <c r="C41" s="54"/>
      <c r="D41" s="54"/>
      <c r="E41" s="54"/>
      <c r="F41" s="54"/>
      <c r="G41" s="54"/>
      <c r="H41" s="54"/>
      <c r="I41" s="54"/>
      <c r="J41" s="54"/>
      <c r="K41" s="54"/>
      <c r="L41" s="54"/>
      <c r="M41" s="54"/>
      <c r="N41" s="54"/>
      <c r="O41" s="54"/>
    </row>
    <row r="42" spans="1:15" ht="161.25" customHeight="1" x14ac:dyDescent="0.45">
      <c r="A42" s="54"/>
      <c r="B42" s="54"/>
      <c r="C42" s="54"/>
      <c r="D42" s="54"/>
      <c r="E42" s="54"/>
      <c r="F42" s="54"/>
      <c r="G42" s="54"/>
      <c r="H42" s="54"/>
      <c r="I42" s="54"/>
      <c r="J42" s="54"/>
      <c r="K42" s="54"/>
      <c r="L42" s="54"/>
      <c r="M42" s="54"/>
      <c r="N42" s="54"/>
      <c r="O42" s="54"/>
    </row>
    <row r="43" spans="1:15" ht="161.25" customHeight="1" x14ac:dyDescent="0.45">
      <c r="A43" s="54"/>
      <c r="B43" s="54"/>
      <c r="C43" s="54"/>
      <c r="D43" s="54"/>
      <c r="E43" s="54"/>
      <c r="F43" s="54"/>
      <c r="G43" s="54"/>
      <c r="H43" s="54"/>
      <c r="I43" s="54"/>
      <c r="J43" s="54"/>
      <c r="K43" s="54"/>
      <c r="L43" s="54"/>
      <c r="M43" s="54"/>
      <c r="N43" s="54"/>
      <c r="O43" s="54"/>
    </row>
    <row r="44" spans="1:15" ht="161.25" customHeight="1" x14ac:dyDescent="0.45">
      <c r="A44" s="54"/>
      <c r="B44" s="54"/>
      <c r="C44" s="54"/>
      <c r="D44" s="54"/>
      <c r="E44" s="54"/>
      <c r="F44" s="54"/>
      <c r="G44" s="54"/>
      <c r="H44" s="54"/>
      <c r="I44" s="54"/>
      <c r="J44" s="54"/>
      <c r="K44" s="54"/>
      <c r="L44" s="54"/>
      <c r="M44" s="54"/>
      <c r="N44" s="54"/>
      <c r="O44" s="54"/>
    </row>
    <row r="45" spans="1:15" ht="161.25" customHeight="1" x14ac:dyDescent="0.45">
      <c r="A45" s="54"/>
      <c r="B45" s="54"/>
      <c r="C45" s="54"/>
      <c r="D45" s="54"/>
      <c r="E45" s="54"/>
      <c r="F45" s="54"/>
      <c r="G45" s="54"/>
      <c r="H45" s="54"/>
      <c r="I45" s="54"/>
      <c r="J45" s="54"/>
      <c r="K45" s="54"/>
      <c r="L45" s="54"/>
      <c r="M45" s="54"/>
      <c r="N45" s="54"/>
      <c r="O45" s="54"/>
    </row>
    <row r="46" spans="1:15" ht="161.25" customHeight="1" x14ac:dyDescent="0.45">
      <c r="A46" s="54"/>
      <c r="B46" s="54"/>
      <c r="C46" s="54"/>
      <c r="D46" s="54"/>
      <c r="E46" s="54"/>
      <c r="F46" s="54"/>
      <c r="G46" s="54"/>
      <c r="H46" s="54"/>
      <c r="I46" s="54"/>
      <c r="J46" s="54"/>
      <c r="K46" s="54"/>
      <c r="L46" s="54"/>
      <c r="M46" s="54"/>
      <c r="N46" s="54"/>
      <c r="O46" s="54"/>
    </row>
    <row r="47" spans="1:15" ht="161.25" customHeight="1" x14ac:dyDescent="0.45">
      <c r="A47" s="54"/>
      <c r="B47" s="54"/>
      <c r="C47" s="54"/>
      <c r="D47" s="54"/>
      <c r="E47" s="54"/>
      <c r="F47" s="54"/>
      <c r="G47" s="54"/>
      <c r="H47" s="54"/>
      <c r="I47" s="54"/>
      <c r="J47" s="54"/>
      <c r="K47" s="54"/>
      <c r="L47" s="54"/>
      <c r="M47" s="54"/>
      <c r="N47" s="54"/>
      <c r="O47" s="54"/>
    </row>
    <row r="48" spans="1:15" ht="161.25" customHeight="1" x14ac:dyDescent="0.45">
      <c r="A48" s="54"/>
      <c r="B48" s="54"/>
      <c r="C48" s="54"/>
      <c r="D48" s="54"/>
      <c r="E48" s="54"/>
      <c r="F48" s="54"/>
      <c r="G48" s="54"/>
      <c r="H48" s="54"/>
      <c r="I48" s="54"/>
      <c r="J48" s="54"/>
      <c r="K48" s="54"/>
      <c r="L48" s="54"/>
      <c r="M48" s="54"/>
      <c r="N48" s="54"/>
      <c r="O48" s="54"/>
    </row>
    <row r="49" spans="1:15" ht="161.25" customHeight="1" x14ac:dyDescent="0.45">
      <c r="A49" s="54"/>
      <c r="B49" s="54"/>
      <c r="C49" s="54"/>
      <c r="D49" s="54"/>
      <c r="E49" s="54"/>
      <c r="F49" s="54"/>
      <c r="G49" s="54"/>
      <c r="H49" s="54"/>
      <c r="I49" s="54"/>
      <c r="J49" s="54"/>
      <c r="K49" s="54"/>
      <c r="L49" s="54"/>
      <c r="M49" s="54"/>
      <c r="N49" s="54"/>
      <c r="O49" s="54"/>
    </row>
    <row r="50" spans="1:15" ht="161.25" customHeight="1" x14ac:dyDescent="0.45">
      <c r="A50" s="54"/>
      <c r="B50" s="54"/>
      <c r="C50" s="54"/>
      <c r="D50" s="54"/>
      <c r="E50" s="54"/>
      <c r="F50" s="54"/>
      <c r="G50" s="54"/>
      <c r="H50" s="54"/>
      <c r="I50" s="54"/>
      <c r="J50" s="54"/>
      <c r="K50" s="54"/>
      <c r="L50" s="54"/>
      <c r="M50" s="54"/>
      <c r="N50" s="54"/>
      <c r="O50" s="54"/>
    </row>
    <row r="51" spans="1:15" ht="161.25" customHeight="1" x14ac:dyDescent="0.45">
      <c r="A51" s="54"/>
      <c r="B51" s="54"/>
      <c r="C51" s="54"/>
      <c r="D51" s="54"/>
      <c r="E51" s="54"/>
      <c r="F51" s="54"/>
      <c r="G51" s="54"/>
      <c r="H51" s="54"/>
      <c r="I51" s="54"/>
      <c r="J51" s="54"/>
      <c r="K51" s="54"/>
      <c r="L51" s="54"/>
      <c r="M51" s="54"/>
      <c r="N51" s="54"/>
      <c r="O51" s="54"/>
    </row>
    <row r="52" spans="1:15" ht="161.25" customHeight="1" x14ac:dyDescent="0.45">
      <c r="A52" s="54"/>
      <c r="B52" s="54"/>
      <c r="C52" s="54"/>
      <c r="D52" s="54"/>
      <c r="E52" s="54"/>
      <c r="F52" s="54"/>
      <c r="G52" s="54"/>
      <c r="H52" s="54"/>
      <c r="I52" s="54"/>
      <c r="J52" s="54"/>
      <c r="K52" s="54"/>
      <c r="L52" s="54"/>
      <c r="M52" s="54"/>
      <c r="N52" s="54"/>
      <c r="O52" s="54"/>
    </row>
    <row r="53" spans="1:15" ht="161.25" customHeight="1" x14ac:dyDescent="0.45">
      <c r="A53" s="54"/>
      <c r="B53" s="54"/>
      <c r="C53" s="54"/>
      <c r="D53" s="54"/>
      <c r="E53" s="54"/>
      <c r="F53" s="54"/>
      <c r="G53" s="54"/>
      <c r="H53" s="54"/>
      <c r="I53" s="54"/>
      <c r="J53" s="54"/>
      <c r="K53" s="54"/>
      <c r="L53" s="54"/>
      <c r="M53" s="54"/>
      <c r="N53" s="54"/>
      <c r="O53" s="54"/>
    </row>
    <row r="54" spans="1:15" ht="161.25" customHeight="1" x14ac:dyDescent="0.45">
      <c r="A54" s="54"/>
      <c r="B54" s="54"/>
      <c r="C54" s="54"/>
      <c r="D54" s="54"/>
      <c r="E54" s="54"/>
      <c r="F54" s="54"/>
      <c r="G54" s="54"/>
      <c r="H54" s="54"/>
      <c r="I54" s="54"/>
      <c r="J54" s="54"/>
      <c r="K54" s="54"/>
      <c r="L54" s="54"/>
      <c r="M54" s="54"/>
      <c r="N54" s="54"/>
      <c r="O54" s="54"/>
    </row>
    <row r="55" spans="1:15" ht="161.25" customHeight="1" x14ac:dyDescent="0.45">
      <c r="A55" s="54"/>
      <c r="B55" s="54"/>
      <c r="C55" s="54"/>
      <c r="D55" s="54"/>
      <c r="E55" s="54"/>
      <c r="F55" s="54"/>
      <c r="G55" s="54"/>
      <c r="H55" s="54"/>
      <c r="I55" s="54"/>
      <c r="J55" s="54"/>
      <c r="K55" s="54"/>
      <c r="L55" s="54"/>
      <c r="M55" s="54"/>
      <c r="N55" s="54"/>
      <c r="O55" s="54"/>
    </row>
    <row r="56" spans="1:15" ht="161.25" customHeight="1" x14ac:dyDescent="0.45">
      <c r="A56" s="54"/>
      <c r="B56" s="54"/>
      <c r="C56" s="54"/>
      <c r="D56" s="54"/>
      <c r="E56" s="54"/>
      <c r="F56" s="54"/>
      <c r="G56" s="54"/>
      <c r="H56" s="54"/>
      <c r="I56" s="54"/>
      <c r="J56" s="54"/>
      <c r="K56" s="54"/>
      <c r="L56" s="54"/>
      <c r="M56" s="54"/>
      <c r="N56" s="54"/>
      <c r="O56" s="54"/>
    </row>
    <row r="57" spans="1:15" ht="161.25" customHeight="1" x14ac:dyDescent="0.45">
      <c r="A57" s="54"/>
      <c r="B57" s="54"/>
      <c r="C57" s="54"/>
      <c r="D57" s="54"/>
      <c r="E57" s="54"/>
      <c r="F57" s="54"/>
      <c r="G57" s="54"/>
      <c r="H57" s="54"/>
      <c r="I57" s="54"/>
      <c r="J57" s="54"/>
      <c r="K57" s="54"/>
      <c r="L57" s="54"/>
      <c r="M57" s="54"/>
      <c r="N57" s="54"/>
      <c r="O57" s="54"/>
    </row>
    <row r="58" spans="1:15" ht="161.25" customHeight="1" x14ac:dyDescent="0.45">
      <c r="A58" s="54"/>
      <c r="B58" s="54"/>
      <c r="C58" s="54"/>
      <c r="D58" s="54"/>
      <c r="E58" s="54"/>
      <c r="F58" s="54"/>
      <c r="G58" s="54"/>
      <c r="H58" s="54"/>
      <c r="I58" s="54"/>
      <c r="J58" s="54"/>
      <c r="K58" s="54"/>
      <c r="L58" s="54"/>
      <c r="M58" s="54"/>
      <c r="N58" s="54"/>
      <c r="O58" s="54"/>
    </row>
    <row r="59" spans="1:15" ht="161.25" customHeight="1" x14ac:dyDescent="0.45">
      <c r="A59" s="54"/>
      <c r="B59" s="54"/>
      <c r="C59" s="54"/>
      <c r="D59" s="54"/>
      <c r="E59" s="54"/>
      <c r="F59" s="54"/>
      <c r="G59" s="54"/>
      <c r="H59" s="54"/>
      <c r="I59" s="54"/>
      <c r="J59" s="54"/>
      <c r="K59" s="54"/>
      <c r="L59" s="54"/>
      <c r="M59" s="54"/>
      <c r="N59" s="54"/>
      <c r="O59" s="54"/>
    </row>
    <row r="60" spans="1:15" ht="161.25" customHeight="1" x14ac:dyDescent="0.45">
      <c r="A60" s="54"/>
      <c r="B60" s="54"/>
      <c r="C60" s="54"/>
      <c r="D60" s="54"/>
      <c r="E60" s="54"/>
      <c r="F60" s="54"/>
      <c r="G60" s="54"/>
      <c r="H60" s="54"/>
      <c r="I60" s="54"/>
      <c r="J60" s="54"/>
      <c r="K60" s="54"/>
      <c r="L60" s="54"/>
      <c r="M60" s="54"/>
      <c r="N60" s="54"/>
      <c r="O60" s="54"/>
    </row>
    <row r="61" spans="1:15" ht="161.25" customHeight="1" x14ac:dyDescent="0.45">
      <c r="A61" s="54"/>
      <c r="B61" s="54"/>
      <c r="C61" s="54"/>
      <c r="D61" s="54"/>
      <c r="E61" s="54"/>
      <c r="F61" s="54"/>
      <c r="G61" s="54"/>
      <c r="H61" s="54"/>
      <c r="I61" s="54"/>
      <c r="J61" s="54"/>
      <c r="K61" s="54"/>
      <c r="L61" s="54"/>
      <c r="M61" s="54"/>
      <c r="N61" s="54"/>
      <c r="O61" s="54"/>
    </row>
    <row r="62" spans="1:15" ht="161.25" customHeight="1" x14ac:dyDescent="0.45">
      <c r="A62" s="54"/>
      <c r="B62" s="54"/>
      <c r="C62" s="54"/>
      <c r="D62" s="54"/>
      <c r="E62" s="54"/>
      <c r="F62" s="54"/>
      <c r="G62" s="54"/>
      <c r="H62" s="54"/>
      <c r="I62" s="54"/>
      <c r="J62" s="54"/>
      <c r="K62" s="54"/>
      <c r="L62" s="54"/>
      <c r="M62" s="54"/>
      <c r="N62" s="54"/>
      <c r="O62" s="54"/>
    </row>
    <row r="63" spans="1:15" ht="161.25" customHeight="1" x14ac:dyDescent="0.45">
      <c r="A63" s="54"/>
      <c r="B63" s="54"/>
      <c r="C63" s="54"/>
      <c r="D63" s="54"/>
      <c r="E63" s="54"/>
      <c r="F63" s="54"/>
      <c r="G63" s="54"/>
      <c r="H63" s="54"/>
      <c r="I63" s="54"/>
      <c r="J63" s="54"/>
      <c r="K63" s="54"/>
      <c r="L63" s="54"/>
      <c r="M63" s="54"/>
      <c r="N63" s="54"/>
      <c r="O63" s="54"/>
    </row>
    <row r="64" spans="1:15" ht="161.25" customHeight="1" x14ac:dyDescent="0.45">
      <c r="A64" s="54"/>
      <c r="B64" s="54"/>
      <c r="C64" s="54"/>
      <c r="D64" s="54"/>
      <c r="E64" s="54"/>
      <c r="F64" s="54"/>
      <c r="G64" s="54"/>
      <c r="H64" s="54"/>
      <c r="I64" s="54"/>
      <c r="J64" s="54"/>
      <c r="K64" s="54"/>
      <c r="L64" s="54"/>
      <c r="M64" s="54"/>
      <c r="N64" s="54"/>
      <c r="O64" s="54"/>
    </row>
    <row r="65" spans="1:15" ht="161.25" customHeight="1" x14ac:dyDescent="0.45">
      <c r="A65" s="54"/>
      <c r="B65" s="54"/>
      <c r="C65" s="54"/>
      <c r="D65" s="54"/>
      <c r="E65" s="54"/>
      <c r="F65" s="54"/>
      <c r="G65" s="54"/>
      <c r="H65" s="54"/>
      <c r="I65" s="54"/>
      <c r="J65" s="54"/>
      <c r="K65" s="54"/>
      <c r="L65" s="54"/>
      <c r="M65" s="54"/>
      <c r="N65" s="54"/>
      <c r="O65" s="54"/>
    </row>
    <row r="66" spans="1:15" ht="161.25" customHeight="1" x14ac:dyDescent="0.45">
      <c r="A66" s="54"/>
      <c r="B66" s="54"/>
      <c r="C66" s="54"/>
      <c r="D66" s="54"/>
      <c r="E66" s="54"/>
      <c r="F66" s="54"/>
      <c r="G66" s="54"/>
      <c r="H66" s="54"/>
      <c r="I66" s="54"/>
      <c r="J66" s="54"/>
      <c r="K66" s="54"/>
      <c r="L66" s="54"/>
      <c r="M66" s="54"/>
      <c r="N66" s="54"/>
      <c r="O66" s="54"/>
    </row>
    <row r="67" spans="1:15" ht="161.25" customHeight="1" x14ac:dyDescent="0.45">
      <c r="A67" s="54"/>
      <c r="B67" s="54"/>
      <c r="C67" s="54"/>
      <c r="D67" s="54"/>
      <c r="E67" s="54"/>
      <c r="F67" s="54"/>
      <c r="G67" s="54"/>
      <c r="H67" s="54"/>
      <c r="I67" s="54"/>
      <c r="J67" s="54"/>
      <c r="K67" s="54"/>
      <c r="L67" s="54"/>
      <c r="M67" s="54"/>
      <c r="N67" s="54"/>
      <c r="O67" s="54"/>
    </row>
    <row r="68" spans="1:15" ht="161.25" customHeight="1" x14ac:dyDescent="0.45">
      <c r="A68" s="54"/>
      <c r="B68" s="54"/>
      <c r="C68" s="54"/>
      <c r="D68" s="54"/>
      <c r="E68" s="54"/>
      <c r="F68" s="54"/>
      <c r="G68" s="54"/>
      <c r="H68" s="54"/>
      <c r="I68" s="54"/>
      <c r="J68" s="54"/>
      <c r="K68" s="54"/>
      <c r="L68" s="54"/>
      <c r="M68" s="54"/>
      <c r="N68" s="54"/>
      <c r="O68" s="54"/>
    </row>
    <row r="69" spans="1:15" ht="161.25" customHeight="1" x14ac:dyDescent="0.45">
      <c r="A69" s="54"/>
      <c r="B69" s="54"/>
      <c r="C69" s="54"/>
      <c r="D69" s="54"/>
      <c r="E69" s="54"/>
      <c r="F69" s="54"/>
      <c r="G69" s="54"/>
      <c r="H69" s="54"/>
      <c r="I69" s="54"/>
      <c r="J69" s="54"/>
      <c r="K69" s="54"/>
      <c r="L69" s="54"/>
      <c r="M69" s="54"/>
      <c r="N69" s="54"/>
      <c r="O69" s="54"/>
    </row>
    <row r="70" spans="1:15" ht="161.25" customHeight="1" x14ac:dyDescent="0.45">
      <c r="A70" s="54"/>
      <c r="B70" s="54"/>
      <c r="C70" s="54"/>
      <c r="D70" s="54"/>
      <c r="E70" s="54"/>
      <c r="F70" s="54"/>
      <c r="G70" s="54"/>
      <c r="H70" s="54"/>
      <c r="I70" s="54"/>
      <c r="J70" s="54"/>
      <c r="K70" s="54"/>
      <c r="L70" s="54"/>
      <c r="M70" s="54"/>
      <c r="N70" s="54"/>
      <c r="O70" s="54"/>
    </row>
    <row r="71" spans="1:15" ht="161.25" customHeight="1" x14ac:dyDescent="0.45">
      <c r="A71" s="54"/>
      <c r="B71" s="54"/>
      <c r="C71" s="54"/>
      <c r="D71" s="54"/>
      <c r="E71" s="54"/>
      <c r="F71" s="54"/>
      <c r="G71" s="54"/>
      <c r="H71" s="54"/>
      <c r="I71" s="54"/>
      <c r="J71" s="54"/>
      <c r="K71" s="54"/>
      <c r="L71" s="54"/>
      <c r="M71" s="54"/>
      <c r="N71" s="54"/>
      <c r="O71" s="54"/>
    </row>
  </sheetData>
  <mergeCells count="42">
    <mergeCell ref="D18:E18"/>
    <mergeCell ref="A17:O17"/>
    <mergeCell ref="F16:G16"/>
    <mergeCell ref="H16:I16"/>
    <mergeCell ref="J16:K16"/>
    <mergeCell ref="L16:M16"/>
    <mergeCell ref="N16:O16"/>
    <mergeCell ref="L8:L9"/>
    <mergeCell ref="M8:M9"/>
    <mergeCell ref="N12:O12"/>
    <mergeCell ref="D15:E15"/>
    <mergeCell ref="F14:G14"/>
    <mergeCell ref="H14:I14"/>
    <mergeCell ref="J14:K14"/>
    <mergeCell ref="L14:M14"/>
    <mergeCell ref="N14:O14"/>
    <mergeCell ref="D13:E13"/>
    <mergeCell ref="F12:G12"/>
    <mergeCell ref="H12:I12"/>
    <mergeCell ref="J12:K12"/>
    <mergeCell ref="L12:M12"/>
    <mergeCell ref="L7:M7"/>
    <mergeCell ref="A1:M3"/>
    <mergeCell ref="D4:E4"/>
    <mergeCell ref="D5:E5"/>
    <mergeCell ref="A6:O6"/>
    <mergeCell ref="N7:O7"/>
    <mergeCell ref="A8:A9"/>
    <mergeCell ref="D11:E11"/>
    <mergeCell ref="F7:G7"/>
    <mergeCell ref="H7:I7"/>
    <mergeCell ref="J7:K7"/>
    <mergeCell ref="D10:E10"/>
    <mergeCell ref="B8:B9"/>
    <mergeCell ref="C8:C9"/>
    <mergeCell ref="D8:E9"/>
    <mergeCell ref="F8:F9"/>
    <mergeCell ref="G8:G9"/>
    <mergeCell ref="I8:I9"/>
    <mergeCell ref="H8:H9"/>
    <mergeCell ref="K8:K9"/>
    <mergeCell ref="J8:J9"/>
  </mergeCells>
  <pageMargins left="0.7" right="0.7" top="0.75" bottom="0.75" header="0.3" footer="0.3"/>
  <pageSetup scale="1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30" sqref="H30"/>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 OFICIAL </vt:lpstr>
      <vt:lpstr>1.PUBLICIDAD </vt:lpstr>
      <vt:lpstr>2.LOGISTICA </vt:lpstr>
      <vt:lpstr>3. ALIMENTACION</vt:lpstr>
      <vt:lpstr>4. RECURSO HUMANO</vt:lpstr>
      <vt:lpstr>5. JUZGAMIENTO </vt:lpstr>
      <vt:lpstr>6. PREMIACION </vt:lpstr>
      <vt:lpstr>7. ART. DEPORTIVOS</vt:lpstr>
      <vt:lpstr>Hoja2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Andres Catolico Amaya</dc:creator>
  <cp:lastModifiedBy>Esmeralda Vela Quintero</cp:lastModifiedBy>
  <cp:lastPrinted>2019-08-16T18:58:43Z</cp:lastPrinted>
  <dcterms:created xsi:type="dcterms:W3CDTF">2018-09-12T20:15:43Z</dcterms:created>
  <dcterms:modified xsi:type="dcterms:W3CDTF">2019-09-09T17:23:56Z</dcterms:modified>
</cp:coreProperties>
</file>