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mc:AlternateContent xmlns:mc="http://schemas.openxmlformats.org/markup-compatibility/2006">
    <mc:Choice Requires="x15">
      <x15ac:absPath xmlns:x15ac="http://schemas.microsoft.com/office/spreadsheetml/2010/11/ac" url="D:\2023\EGAT\Evaluaciones\CA-005-2023- FALLIDAS SUR OCCIDENTE\08 EVALUACIONES\ACTUALIZACION EVALUACIÓN FINANCIERA Y ECONÓMICA\"/>
    </mc:Choice>
  </mc:AlternateContent>
  <xr:revisionPtr revIDLastSave="0" documentId="13_ncr:1_{D2C3CC74-A638-4232-BFC3-56F81205B8A3}" xr6:coauthVersionLast="43" xr6:coauthVersionMax="43" xr10:uidLastSave="{00000000-0000-0000-0000-000000000000}"/>
  <bookViews>
    <workbookView xWindow="-120" yWindow="-120" windowWidth="20730" windowHeight="11160" tabRatio="599" xr2:uid="{00000000-000D-0000-FFFF-FFFF00000000}"/>
  </bookViews>
  <sheets>
    <sheet name="PUNTAJE OFERTA ECONOMICA" sheetId="2" r:id="rId1"/>
    <sheet name="RESUMEN EVALUCION FINANC-ECONOM" sheetId="15" r:id="rId2"/>
    <sheet name="EVAL_OFERTA ECONOMICA_Lote 3" sheetId="8" r:id="rId3"/>
    <sheet name="EVAL_OFERTA ECONOMICA_Lote  5" sheetId="10" r:id="rId4"/>
    <sheet name="EVAL_OFERTA ECONOMICA_Lote 6" sheetId="4" r:id="rId5"/>
    <sheet name="EVAL_OFERTA ECONOMICA_Lote 7" sheetId="11" r:id="rId6"/>
    <sheet name="EVAL_OFERTA ECONOMICA_Lote 10" sheetId="5" r:id="rId7"/>
    <sheet name="EVAL_OFERTA ECONOMICA_Lote 11" sheetId="13" r:id="rId8"/>
    <sheet name="EVAL_OFERTA ECONOMICA_Lote 13" sheetId="6" r:id="rId9"/>
    <sheet name="EVAL_OFERTA ECONOMICA_Lote 14" sheetId="7" r:id="rId10"/>
    <sheet name="EVAL_OFERTA ECONOMICA_Lote 20" sheetId="14" r:id="rId11"/>
    <sheet name="EVAL_OFERTA ECONOMICA_Lote 22" sheetId="12" r:id="rId12"/>
  </sheets>
  <definedNames>
    <definedName name="_xlnm._FilterDatabase" localSheetId="3" hidden="1">'EVAL_OFERTA ECONOMICA_Lote  5'!$A$7:$N$8</definedName>
    <definedName name="_xlnm._FilterDatabase" localSheetId="6" hidden="1">'EVAL_OFERTA ECONOMICA_Lote 10'!$A$7:$N$8</definedName>
    <definedName name="_xlnm._FilterDatabase" localSheetId="7" hidden="1">'EVAL_OFERTA ECONOMICA_Lote 11'!$A$7:$N$8</definedName>
    <definedName name="_xlnm._FilterDatabase" localSheetId="8" hidden="1">'EVAL_OFERTA ECONOMICA_Lote 13'!$A$7:$N$8</definedName>
    <definedName name="_xlnm._FilterDatabase" localSheetId="9" hidden="1">'EVAL_OFERTA ECONOMICA_Lote 14'!$A$7:$N$8</definedName>
    <definedName name="_xlnm._FilterDatabase" localSheetId="10" hidden="1">'EVAL_OFERTA ECONOMICA_Lote 20'!$A$7:$N$8</definedName>
    <definedName name="_xlnm._FilterDatabase" localSheetId="11" hidden="1">'EVAL_OFERTA ECONOMICA_Lote 22'!$A$7:$N$8</definedName>
    <definedName name="_xlnm._FilterDatabase" localSheetId="2" hidden="1">'EVAL_OFERTA ECONOMICA_Lote 3'!$A$7:$N$8</definedName>
    <definedName name="_xlnm._FilterDatabase" localSheetId="4" hidden="1">'EVAL_OFERTA ECONOMICA_Lote 6'!$A$7:$N$8</definedName>
    <definedName name="_xlnm._FilterDatabase" localSheetId="5" hidden="1">'EVAL_OFERTA ECONOMICA_Lote 7'!$A$7:$N$8</definedName>
    <definedName name="_xlnm._FilterDatabase" localSheetId="1" hidden="1">'RESUMEN EVALUCION FINANC-ECONOM'!$B$4:$J$4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0" i="2" l="1"/>
  <c r="L10" i="2"/>
  <c r="J10" i="2"/>
  <c r="D10" i="2"/>
  <c r="D50" i="15" l="1"/>
  <c r="D14" i="2" s="1"/>
  <c r="D72" i="15"/>
  <c r="L17" i="2" s="1"/>
  <c r="C72" i="15"/>
  <c r="D66" i="15"/>
  <c r="N16" i="2" s="1"/>
  <c r="C66" i="15"/>
  <c r="D60" i="15"/>
  <c r="N15" i="2" s="1"/>
  <c r="D59" i="15"/>
  <c r="F15" i="2" s="1"/>
  <c r="D58" i="15"/>
  <c r="D15" i="2" s="1"/>
  <c r="C58" i="15"/>
  <c r="C59" i="15" s="1"/>
  <c r="C60" i="15" s="1"/>
  <c r="D52" i="15"/>
  <c r="D51" i="15"/>
  <c r="F14" i="2" s="1"/>
  <c r="C50" i="15"/>
  <c r="D44" i="15"/>
  <c r="C44" i="15"/>
  <c r="D38" i="15"/>
  <c r="N12" i="2" s="1"/>
  <c r="D37" i="15"/>
  <c r="L12" i="2" s="1"/>
  <c r="D36" i="15"/>
  <c r="J12" i="2" s="1"/>
  <c r="D35" i="15"/>
  <c r="H12" i="2" s="1"/>
  <c r="D34" i="15"/>
  <c r="D12" i="2" s="1"/>
  <c r="C34" i="15"/>
  <c r="C35" i="15" s="1"/>
  <c r="C36" i="15" s="1"/>
  <c r="C37" i="15" s="1"/>
  <c r="C38" i="15" s="1"/>
  <c r="D28" i="15"/>
  <c r="L11" i="2" s="1"/>
  <c r="C28" i="15"/>
  <c r="C22" i="15"/>
  <c r="C21" i="15"/>
  <c r="C20" i="15"/>
  <c r="C19" i="15"/>
  <c r="D13" i="15"/>
  <c r="N9" i="2" s="1"/>
  <c r="D12" i="15"/>
  <c r="F9" i="2" s="1"/>
  <c r="C13" i="15"/>
  <c r="C12" i="15"/>
  <c r="D6" i="15"/>
  <c r="N8" i="2" s="1"/>
  <c r="C6" i="15"/>
  <c r="E6" i="15" s="1"/>
  <c r="D5" i="15"/>
  <c r="F8" i="2" s="1"/>
  <c r="C5" i="15"/>
  <c r="Q8" i="8"/>
  <c r="E50" i="15" l="1"/>
  <c r="E5" i="15"/>
  <c r="N14" i="2"/>
  <c r="N13" i="2"/>
  <c r="C51" i="15"/>
  <c r="C52" i="15" s="1"/>
  <c r="I5" i="2" l="1"/>
  <c r="D5" i="12"/>
  <c r="D5" i="14"/>
  <c r="D5" i="7"/>
  <c r="D5" i="6"/>
  <c r="D5" i="13"/>
  <c r="D5" i="5"/>
  <c r="D5" i="11"/>
  <c r="D5" i="4"/>
  <c r="D5" i="10"/>
  <c r="D5" i="8" l="1"/>
  <c r="E72" i="15" l="1"/>
  <c r="E66" i="15"/>
  <c r="E60" i="15"/>
  <c r="E59" i="15"/>
  <c r="E58" i="15"/>
  <c r="E52" i="15"/>
  <c r="E51" i="15"/>
  <c r="E44" i="15"/>
  <c r="E38" i="15"/>
  <c r="E37" i="15"/>
  <c r="E36" i="15"/>
  <c r="E35" i="15"/>
  <c r="E34" i="15"/>
  <c r="E28" i="15"/>
  <c r="E22" i="15"/>
  <c r="E21" i="15"/>
  <c r="E20" i="15"/>
  <c r="E19" i="15"/>
  <c r="E13" i="15"/>
  <c r="E12" i="15"/>
  <c r="V8" i="14" l="1"/>
  <c r="U8" i="14"/>
  <c r="T8" i="14"/>
  <c r="S8" i="14"/>
  <c r="R8" i="14"/>
  <c r="Q8" i="14"/>
  <c r="M8" i="14"/>
  <c r="N8" i="14" s="1"/>
  <c r="V8" i="13"/>
  <c r="U8" i="13"/>
  <c r="T8" i="13"/>
  <c r="S8" i="13"/>
  <c r="R8" i="13"/>
  <c r="Q8" i="13"/>
  <c r="M8" i="13"/>
  <c r="N8" i="13" s="1"/>
  <c r="V8" i="12"/>
  <c r="U8" i="12"/>
  <c r="T8" i="12"/>
  <c r="S8" i="12"/>
  <c r="R8" i="12"/>
  <c r="Q8" i="12"/>
  <c r="M8" i="12"/>
  <c r="N8" i="12" s="1"/>
  <c r="V8" i="11"/>
  <c r="U8" i="11"/>
  <c r="T8" i="11"/>
  <c r="S8" i="11"/>
  <c r="R8" i="11"/>
  <c r="Q8" i="11"/>
  <c r="M8" i="11"/>
  <c r="N8" i="11" s="1"/>
  <c r="V8" i="7"/>
  <c r="U8" i="7"/>
  <c r="T8" i="7"/>
  <c r="S8" i="7"/>
  <c r="R8" i="7"/>
  <c r="Q8" i="7"/>
  <c r="V8" i="6"/>
  <c r="U8" i="6"/>
  <c r="T8" i="6"/>
  <c r="S8" i="6"/>
  <c r="R8" i="6"/>
  <c r="Q8" i="6"/>
  <c r="V8" i="5"/>
  <c r="U8" i="5"/>
  <c r="T8" i="5"/>
  <c r="S8" i="5"/>
  <c r="R8" i="5"/>
  <c r="Q8" i="5"/>
  <c r="V8" i="10"/>
  <c r="U8" i="10"/>
  <c r="T8" i="10"/>
  <c r="S8" i="10"/>
  <c r="R8" i="10"/>
  <c r="Q8" i="10"/>
  <c r="V8" i="8"/>
  <c r="U8" i="8"/>
  <c r="T8" i="8"/>
  <c r="S8" i="8"/>
  <c r="R8" i="8"/>
  <c r="V8" i="4"/>
  <c r="U8" i="4"/>
  <c r="T8" i="4"/>
  <c r="S8" i="4"/>
  <c r="R8" i="4"/>
  <c r="Q8" i="4"/>
  <c r="M8" i="10"/>
  <c r="N8" i="10" s="1"/>
  <c r="M8" i="8"/>
  <c r="N8" i="8" s="1"/>
  <c r="M8" i="7"/>
  <c r="N8" i="7" s="1"/>
  <c r="M8" i="6"/>
  <c r="N8" i="6" s="1"/>
  <c r="M8" i="5"/>
  <c r="N8" i="5" s="1"/>
  <c r="M8" i="4"/>
  <c r="N8" i="4" s="1"/>
  <c r="P11" i="2" l="1"/>
  <c r="M11" i="2" s="1"/>
  <c r="P10" i="2"/>
  <c r="P15" i="2"/>
  <c r="M15" i="2" s="1"/>
  <c r="P17" i="2"/>
  <c r="M17" i="2" s="1"/>
  <c r="P14" i="2"/>
  <c r="M14" i="2" s="1"/>
  <c r="P16" i="2"/>
  <c r="M16" i="2" s="1"/>
  <c r="P13" i="2"/>
  <c r="M13" i="2" s="1"/>
  <c r="P12" i="2"/>
  <c r="M12" i="2" s="1"/>
  <c r="M10" i="2" l="1"/>
  <c r="O10" i="2"/>
  <c r="K17" i="2"/>
  <c r="G13" i="2"/>
  <c r="I15" i="2"/>
  <c r="E15" i="2"/>
  <c r="K15" i="2"/>
  <c r="O15" i="2"/>
  <c r="G11" i="2"/>
  <c r="P8" i="2"/>
  <c r="M8" i="2" s="1"/>
  <c r="G10" i="2"/>
  <c r="G15" i="2"/>
  <c r="O16" i="2"/>
  <c r="G14" i="2"/>
  <c r="E12" i="2"/>
  <c r="P9" i="2"/>
  <c r="M9" i="2" s="1"/>
  <c r="E11" i="2"/>
  <c r="E17" i="2"/>
  <c r="O17" i="2"/>
  <c r="I17" i="2"/>
  <c r="G17" i="2"/>
  <c r="I16" i="2"/>
  <c r="K16" i="2"/>
  <c r="G16" i="2"/>
  <c r="E16" i="2"/>
  <c r="K14" i="2"/>
  <c r="I14" i="2"/>
  <c r="I13" i="2"/>
  <c r="K11" i="2"/>
  <c r="I11" i="2"/>
  <c r="O11" i="2"/>
  <c r="O12" i="2"/>
  <c r="O13" i="2"/>
  <c r="E13" i="2"/>
  <c r="K10" i="2"/>
  <c r="G12" i="2"/>
  <c r="O14" i="2"/>
  <c r="K13" i="2"/>
  <c r="K12" i="2"/>
  <c r="I12" i="2"/>
  <c r="E14" i="2"/>
  <c r="I10" i="2"/>
  <c r="E10" i="2"/>
  <c r="O8" i="2" l="1"/>
  <c r="K8" i="2"/>
  <c r="I8" i="2"/>
  <c r="G8" i="2"/>
  <c r="E8" i="2"/>
  <c r="O9" i="2"/>
  <c r="K9" i="2"/>
  <c r="I9" i="2"/>
  <c r="G9" i="2"/>
  <c r="E9" i="2"/>
</calcChain>
</file>

<file path=xl/sharedStrings.xml><?xml version="1.0" encoding="utf-8"?>
<sst xmlns="http://schemas.openxmlformats.org/spreadsheetml/2006/main" count="765" uniqueCount="89">
  <si>
    <t>LOTE:</t>
  </si>
  <si>
    <t>PROPONENTE</t>
  </si>
  <si>
    <t>VALOR TOTAL PRESUPUESTO LOTE</t>
  </si>
  <si>
    <t>VALOR TOTAL OFERTADO</t>
  </si>
  <si>
    <t>% DESCUENTO</t>
  </si>
  <si>
    <t>VERIFICACION FINANCIERA</t>
  </si>
  <si>
    <t>VERIFICACION OFERTA ECONÓMICA</t>
  </si>
  <si>
    <t>RESULTADO EVALUACIÓN ECONOMICA Y FINANCIERA</t>
  </si>
  <si>
    <t>ULTRA SCHALL DE COLOMBIA S A S</t>
  </si>
  <si>
    <t>CUMPLE</t>
  </si>
  <si>
    <t>Se requiere al proponente, para que justifique el valor ofertado, teniendo en cuenta lo establecido por  Colombia Compra en la Guia Para el Manejo de Ofertas con Precios Presuntamente Artificialmente Bajos, incluyendo la estructura de costos correspondiente.</t>
  </si>
  <si>
    <t>MEMCO SAS</t>
  </si>
  <si>
    <t>N/A</t>
  </si>
  <si>
    <t>HABILITADO</t>
  </si>
  <si>
    <t xml:space="preserve"> C I COLOMBIAN MED S.A.S</t>
  </si>
  <si>
    <t>HOSPICLINIC DE COLOMBIA SAS</t>
  </si>
  <si>
    <t>HOSPIOFFICE DOTACIONES HOSPITALARIAS Y DE OFICINA S A S -  HOSPIOFFICE S.A.S</t>
  </si>
  <si>
    <t>ASISTENCIA TECNICA DENTAL SAS</t>
  </si>
  <si>
    <t>ENTIDAD DE GESTION ADMINISTRATIVA Y TECNICA - EGAT</t>
  </si>
  <si>
    <t>EVALUACION OFERTA ECONOMICA</t>
  </si>
  <si>
    <t>PROCESO</t>
  </si>
  <si>
    <t>CA-005-2023</t>
  </si>
  <si>
    <t>OBJETO</t>
  </si>
  <si>
    <t>ADQUISICIÓN DE EQUIPOS BIOMÉDICOS, MOBILIARIO Y DEMÁS ELEMENTOS NECESARIOS PARA LA DOTACIÓN DE LOS CAPS DE LA SUBRED INTEGRADA DE SERVICIOS DE SALUD SUR OCCIDENTE E.S.E DECLARADOS FALLIDOS  
DE LOS PROCESOS ISI 011 –  ISI 014 Y CD 004 DE 2022</t>
  </si>
  <si>
    <t>Fecha:</t>
  </si>
  <si>
    <t>Bogota D.C.,</t>
  </si>
  <si>
    <t>LOTE</t>
  </si>
  <si>
    <t>ITEM</t>
  </si>
  <si>
    <t xml:space="preserve">DESCRIPCIÓN </t>
  </si>
  <si>
    <t>UNIDAD DE
MEDIDA</t>
  </si>
  <si>
    <t>CANTIDAD ESTIMADA</t>
  </si>
  <si>
    <t>PRECIO UNITARIO ESTIMADO EGAT INCLUIDO IVA</t>
  </si>
  <si>
    <t>1. C I COLOMBIAN MED S.A.S.</t>
  </si>
  <si>
    <t>2. ULTRA SCHALL DE COLOMBIA S.A.S.</t>
  </si>
  <si>
    <t>3. ASISTENCIA TÉCNICA DENTAL</t>
  </si>
  <si>
    <t>4. HOSPICLINIC DE COLOMBIA S.A.S.</t>
  </si>
  <si>
    <t>5. HOSPIOFFICE S.A.S</t>
  </si>
  <si>
    <t>6. MEMCO S.A.S.</t>
  </si>
  <si>
    <t>MENOR VALOR OFERTADO</t>
  </si>
  <si>
    <t>% DE AHORRO</t>
  </si>
  <si>
    <t>OBSERVACION</t>
  </si>
  <si>
    <t>VALOR UNITARIO OFERTADO
 INCLUIDO IVA</t>
  </si>
  <si>
    <t>% DIFERENCIA VALOR UNITARIO OFERTADO</t>
  </si>
  <si>
    <t xml:space="preserve">BAÑO SEROLOGICO  </t>
  </si>
  <si>
    <t xml:space="preserve">UNIDAD </t>
  </si>
  <si>
    <r>
      <t xml:space="preserve">1. Se requiere al proponente </t>
    </r>
    <r>
      <rPr>
        <b/>
        <sz val="10"/>
        <color theme="1"/>
        <rFont val="Arial"/>
        <family val="2"/>
      </rPr>
      <t>ULTRA SCHALL DE COLOMBIA S.A.S.</t>
    </r>
    <r>
      <rPr>
        <sz val="10"/>
        <color theme="1"/>
        <rFont val="Arial"/>
        <family val="2"/>
      </rPr>
      <t>, para que justifique el valor ofertado, teniendo en cuenta lo establecido por  Colombia Compra en la Guia Para el Manejo de Ofertas con Precios Presuntamente Artificialmente Bajos, incluyendo la estructura de costos correspondiente.</t>
    </r>
  </si>
  <si>
    <t>Elaborado por:</t>
  </si>
  <si>
    <t>Contratista EGAT</t>
  </si>
  <si>
    <t xml:space="preserve">CENTRIFUGA  </t>
  </si>
  <si>
    <t xml:space="preserve">DOPPLER  FETAL  </t>
  </si>
  <si>
    <r>
      <t xml:space="preserve">1. Se requiere a los proponentes </t>
    </r>
    <r>
      <rPr>
        <b/>
        <sz val="10"/>
        <color theme="1"/>
        <rFont val="Arial"/>
        <family val="2"/>
      </rPr>
      <t>CI COLOMBIAN  MED S.A.S., HOSPICLINIC DE COLOMBIA S.A.S., HOSPIOFFICE S.A.S. y MEMCO S.A.S.</t>
    </r>
    <r>
      <rPr>
        <sz val="10"/>
        <color theme="1"/>
        <rFont val="Arial"/>
        <family val="2"/>
      </rPr>
      <t>, para que justifiquen los valores ofertados, teniendo en cuenta lo establecido por  Colombia Compra en la Guia Para el Manejo de Ofertas con Precios Presuntamente Artificialmente Bajos, incluyendo la estructura de costos correspondiente.</t>
    </r>
  </si>
  <si>
    <t>ESCALERILLA DEDOS</t>
  </si>
  <si>
    <r>
      <t xml:space="preserve">1. Se requiere al proponente </t>
    </r>
    <r>
      <rPr>
        <b/>
        <sz val="10"/>
        <color theme="1"/>
        <rFont val="Arial"/>
        <family val="2"/>
      </rPr>
      <t>HOSPIOFFICE S.A.S.</t>
    </r>
    <r>
      <rPr>
        <sz val="10"/>
        <color theme="1"/>
        <rFont val="Arial"/>
        <family val="2"/>
      </rPr>
      <t>, para que justifique el valor ofertado, teniendo en cuenta lo establecido por  Colombia Compra en la Guia Para el Manejo de Ofertas con Precios Presuntamente Artificialmente Bajos, incluyendo la estructura de costos correspondiente.</t>
    </r>
  </si>
  <si>
    <t>MENOR VALOR UNITARIO OFERTADO</t>
  </si>
  <si>
    <t>LAMPARA DE FOTOCURADO</t>
  </si>
  <si>
    <r>
      <rPr>
        <sz val="10"/>
        <color rgb="FF000000"/>
        <rFont val="Arial"/>
      </rPr>
      <t xml:space="preserve">1. Se requiere a los proponentes </t>
    </r>
    <r>
      <rPr>
        <b/>
        <sz val="10"/>
        <color rgb="FF000000"/>
        <rFont val="Arial"/>
      </rPr>
      <t xml:space="preserve">CI COLOMBIAN  MED S.A.S. Y HOSPICLINIC DE COLOMBIA S.A.S., </t>
    </r>
    <r>
      <rPr>
        <sz val="10"/>
        <color rgb="FF000000"/>
        <rFont val="Arial"/>
      </rPr>
      <t>para que justifiquen los valores ofertados, teniendo en cuenta lo establecido por  Colombia Compra en la Guia Para el Manejo de Ofertas con Precios Presuntamente Artificialmente Bajos, incluyendo la estructura de costos correspondiente.</t>
    </r>
  </si>
  <si>
    <t xml:space="preserve">LAVADORA DE INSTRUMENTAL  </t>
  </si>
  <si>
    <t xml:space="preserve">NEVERA DE VACUNACION </t>
  </si>
  <si>
    <r>
      <t xml:space="preserve">1. Se requiere a los proponentes </t>
    </r>
    <r>
      <rPr>
        <b/>
        <sz val="10"/>
        <color theme="1"/>
        <rFont val="Arial"/>
        <family val="2"/>
      </rPr>
      <t>CI COLOMBIAN  MED S.A.S., ULTRA SCHALL DE COLOMBIA S.A.S. y MEMCO S.A.S.</t>
    </r>
    <r>
      <rPr>
        <sz val="10"/>
        <color theme="1"/>
        <rFont val="Arial"/>
        <family val="2"/>
      </rPr>
      <t>, para que justifiquen los valores ofertados, teniendo en cuenta lo establecido por  Colombia Compra en la Guia Para el Manejo de Ofertas con Precios Presuntamente Artificialmente Bajos, incluyendo la estructura de costos correspondiente.</t>
    </r>
  </si>
  <si>
    <t xml:space="preserve">REFRIGERADOR VERTICAL - HEMODERIVADOS </t>
  </si>
  <si>
    <r>
      <t xml:space="preserve">1. Se requiere a los proponentes </t>
    </r>
    <r>
      <rPr>
        <b/>
        <sz val="10"/>
        <color theme="1"/>
        <rFont val="Arial"/>
        <family val="2"/>
      </rPr>
      <t>CI COLOMBIAN  MED S.A.S. y ULTRA SCHALL DE COLOMBIA S.A.S.</t>
    </r>
    <r>
      <rPr>
        <sz val="10"/>
        <color theme="1"/>
        <rFont val="Arial"/>
        <family val="2"/>
      </rPr>
      <t>, para que justifiquen los valores ofertados, teniendo en cuenta lo establecido por  Colombia Compra en la Guia Para el Manejo de Ofertas con Precios Presuntamente Artificialmente Bajos, incluyendo la estructura de costos correspondiente.</t>
    </r>
  </si>
  <si>
    <t>HORNO MICROONDAS </t>
  </si>
  <si>
    <r>
      <t xml:space="preserve">1. Se requiere al proponente </t>
    </r>
    <r>
      <rPr>
        <b/>
        <sz val="10"/>
        <color theme="1"/>
        <rFont val="Arial"/>
        <family val="2"/>
      </rPr>
      <t>MEMCO S.A.S.</t>
    </r>
    <r>
      <rPr>
        <sz val="10"/>
        <color theme="1"/>
        <rFont val="Arial"/>
        <family val="2"/>
      </rPr>
      <t>, para que justifique el valor ofertado, teniendo en cuenta lo establecido por  Colombia Compra en la Guia Para el Manejo de Ofertas  con Precios Presuntamente Artificialmente Bajos, incluyendo la estructura de costos correspondiente.</t>
    </r>
  </si>
  <si>
    <t>ESTIBAS</t>
  </si>
  <si>
    <t>PONDERACIÓN OFERTA ECONOMICA</t>
  </si>
  <si>
    <t>DESCRIPCION</t>
  </si>
  <si>
    <t>VALOR ESTIMADO LOTE</t>
  </si>
  <si>
    <t>5. HOSPIOFFICE DOTACIONES HOSPITALARIAS Y DE OFICINA S A S -  HOSPIOFFICE S.A.S</t>
  </si>
  <si>
    <t xml:space="preserve">VALOR TOTAL OFERTADO INCLUIDO IVA </t>
  </si>
  <si>
    <t>PUNTAJE</t>
  </si>
  <si>
    <t>BAÑO SEROLOGICO  </t>
  </si>
  <si>
    <t>CENTRIFUGA  </t>
  </si>
  <si>
    <t>DOPPLER  FETAL  </t>
  </si>
  <si>
    <t>LAMPARA DE FOTOCURADO </t>
  </si>
  <si>
    <t>LAVADORA DE INSTRUMENTAL  </t>
  </si>
  <si>
    <t>NEVERA DE VACUNACION </t>
  </si>
  <si>
    <t>REFRIGERADOR VERTICAL - HEMODERIVADOS </t>
  </si>
  <si>
    <t>ESTIBAS </t>
  </si>
  <si>
    <t>DIDSY YOANA MAHECHA PRIETO</t>
  </si>
  <si>
    <t>OBSERVACIONES EVALUACION PRELIMINAR</t>
  </si>
  <si>
    <t>Profesional Inteligencia de Mercados</t>
  </si>
  <si>
    <t>Profesiona Inteligencia de Mercados</t>
  </si>
  <si>
    <t>ACTUALIZACION VERIFICACION</t>
  </si>
  <si>
    <t>Este requerimiento es subsanado por el oferente en el termino de traslado</t>
  </si>
  <si>
    <t>Respecto al informe consolidado de verificacion y evaluacion preliminar se aclara que por error de transcripcion se indico en el resultado para la VERIFICACION OFERTA ECONOMICA RECHAZADO.
Se realiza verificacion oferta economica plataforma SECOP II.</t>
  </si>
  <si>
    <t>Se realiza verificacion oferta economica del excel FORMATO DE OFERTA ECONOMICA.</t>
  </si>
  <si>
    <t>Este requerimiento es subsanado por el oferente en el termino de traslado. Se realiza verificacion oferta economica del excel FORMATO DE OFERTA ECONOMICA.</t>
  </si>
  <si>
    <t xml:space="preserve">Nota: </t>
  </si>
  <si>
    <t>Es importante precisar que en el CONSOLIDADO DEL PUNTAJE A OTORGAR se establecera las ofertas hábiles, es decir aquellas que cumplan la totalidad de los requisitos de orden jurídico, técnico, financiero y organizacional.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</si>
</sst>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F800]dddd\,\ mmmm\ dd\,\ yyyy"/>
    <numFmt numFmtId="167" formatCode="#,##0_ ;\-#,##0\ "/>
    <numFmt numFmtId="168" formatCode="dd/mm/yyyy;@"/>
  </numFmts>
  <fonts count="24">
    <font>
      <sz val="11"/>
      <color theme="1"/>
      <name val="Calibri"/>
      <family val="2"/>
      <scheme val="minor"/>
    </font>
    <font>
      <sz val="11"/>
      <color theme="1"/>
      <name val="Calibri"/>
      <family val="2"/>
      <scheme val="minor"/>
    </font>
    <font>
      <b/>
      <i/>
      <sz val="11"/>
      <color theme="1"/>
      <name val="Arial"/>
      <family val="2"/>
    </font>
    <font>
      <b/>
      <sz val="10"/>
      <color theme="1"/>
      <name val="Arial"/>
      <family val="2"/>
    </font>
    <font>
      <b/>
      <sz val="14"/>
      <color theme="1"/>
      <name val="Arial"/>
      <family val="2"/>
    </font>
    <font>
      <sz val="11"/>
      <color rgb="FF000000"/>
      <name val="Liberation Sans"/>
      <charset val="134"/>
    </font>
    <font>
      <b/>
      <sz val="11"/>
      <name val="Arial"/>
      <family val="2"/>
    </font>
    <font>
      <b/>
      <sz val="11"/>
      <color theme="1"/>
      <name val="Arial"/>
      <family val="2"/>
    </font>
    <font>
      <sz val="11"/>
      <color theme="1"/>
      <name val="Arial"/>
      <family val="2"/>
    </font>
    <font>
      <b/>
      <sz val="12"/>
      <color rgb="FF000000"/>
      <name val="Arial"/>
      <family val="2"/>
    </font>
    <font>
      <sz val="10"/>
      <color theme="1"/>
      <name val="Arial"/>
      <family val="2"/>
    </font>
    <font>
      <sz val="10"/>
      <name val="Arial"/>
      <family val="2"/>
    </font>
    <font>
      <sz val="10"/>
      <color rgb="FFFF0000"/>
      <name val="Arial"/>
      <family val="2"/>
    </font>
    <font>
      <sz val="10"/>
      <color rgb="FF000000"/>
      <name val="Arial"/>
    </font>
    <font>
      <b/>
      <sz val="10"/>
      <color rgb="FF000000"/>
      <name val="Arial"/>
    </font>
    <font>
      <sz val="10"/>
      <color rgb="FF000000"/>
      <name val="Arial"/>
      <family val="2"/>
    </font>
    <font>
      <sz val="11"/>
      <color rgb="FFFF0000"/>
      <name val="Arial"/>
      <family val="2"/>
    </font>
    <font>
      <b/>
      <sz val="9"/>
      <color theme="1"/>
      <name val="Arial Narrow"/>
      <family val="2"/>
    </font>
    <font>
      <sz val="9"/>
      <color theme="1"/>
      <name val="Arial Narrow"/>
      <family val="2"/>
    </font>
    <font>
      <b/>
      <sz val="9"/>
      <name val="Arial Narrow"/>
      <family val="2"/>
    </font>
    <font>
      <sz val="9"/>
      <color rgb="FFFF0000"/>
      <name val="Arial Narrow"/>
      <family val="2"/>
    </font>
    <font>
      <b/>
      <sz val="9"/>
      <color rgb="FFFF0000"/>
      <name val="Arial Narrow"/>
      <family val="2"/>
    </font>
    <font>
      <b/>
      <sz val="9"/>
      <color rgb="FF000000"/>
      <name val="Arial Narrow"/>
      <family val="2"/>
    </font>
    <font>
      <sz val="9"/>
      <name val="Arial Narrow"/>
      <family val="2"/>
    </font>
  </fonts>
  <fills count="6">
    <fill>
      <patternFill patternType="none"/>
    </fill>
    <fill>
      <patternFill patternType="gray125"/>
    </fill>
    <fill>
      <patternFill patternType="solid">
        <fgColor theme="8"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7"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bottom style="medium">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s>
  <cellStyleXfs count="10">
    <xf numFmtId="0" fontId="0" fillId="0" borderId="0"/>
    <xf numFmtId="41" fontId="1" fillId="0" borderId="0" applyFont="0" applyFill="0" applyBorder="0" applyAlignment="0" applyProtection="0"/>
    <xf numFmtId="164" fontId="1" fillId="0" borderId="0" applyFont="0" applyFill="0" applyBorder="0" applyAlignment="0" applyProtection="0"/>
    <xf numFmtId="0" fontId="1" fillId="0" borderId="0"/>
    <xf numFmtId="0" fontId="5" fillId="0" borderId="0"/>
    <xf numFmtId="9"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cellStyleXfs>
  <cellXfs count="162">
    <xf numFmtId="0" fontId="0" fillId="0" borderId="0" xfId="0"/>
    <xf numFmtId="0" fontId="7" fillId="2" borderId="1" xfId="0" applyFont="1" applyFill="1" applyBorder="1" applyAlignment="1">
      <alignment horizontal="center" vertical="center"/>
    </xf>
    <xf numFmtId="0" fontId="8" fillId="0" borderId="0" xfId="0" applyFont="1" applyAlignment="1">
      <alignment vertical="center"/>
    </xf>
    <xf numFmtId="0" fontId="8" fillId="0" borderId="0" xfId="0" applyFont="1" applyAlignment="1">
      <alignment vertical="center" wrapText="1"/>
    </xf>
    <xf numFmtId="0" fontId="7" fillId="0" borderId="0" xfId="0" applyFont="1" applyAlignment="1">
      <alignment horizontal="left" vertical="center"/>
    </xf>
    <xf numFmtId="0" fontId="8" fillId="0" borderId="12" xfId="0" applyFont="1" applyBorder="1" applyAlignment="1">
      <alignment vertical="center"/>
    </xf>
    <xf numFmtId="0" fontId="8" fillId="0" borderId="12" xfId="0" applyFont="1" applyBorder="1" applyAlignment="1">
      <alignment vertical="center" wrapText="1"/>
    </xf>
    <xf numFmtId="0" fontId="7" fillId="2" borderId="2" xfId="0" applyFont="1" applyFill="1" applyBorder="1" applyAlignment="1">
      <alignment horizontal="center" vertical="center"/>
    </xf>
    <xf numFmtId="0" fontId="8" fillId="0" borderId="8" xfId="0" applyFont="1" applyBorder="1" applyAlignment="1">
      <alignment vertical="center"/>
    </xf>
    <xf numFmtId="0" fontId="8" fillId="0" borderId="6" xfId="0" applyFont="1" applyBorder="1" applyAlignment="1">
      <alignment vertical="center"/>
    </xf>
    <xf numFmtId="0" fontId="10" fillId="0" borderId="0" xfId="0" applyFont="1" applyAlignment="1">
      <alignment vertical="center"/>
    </xf>
    <xf numFmtId="0" fontId="11" fillId="0" borderId="7" xfId="4" applyFont="1" applyBorder="1" applyAlignment="1">
      <alignment horizontal="center" vertical="center" wrapText="1"/>
    </xf>
    <xf numFmtId="0" fontId="11" fillId="0" borderId="6" xfId="4" applyFont="1" applyBorder="1" applyAlignment="1">
      <alignment horizontal="center" vertical="center" wrapText="1"/>
    </xf>
    <xf numFmtId="0" fontId="11" fillId="0" borderId="1" xfId="4" applyFont="1" applyBorder="1" applyAlignment="1">
      <alignment horizontal="left" vertical="center" wrapText="1"/>
    </xf>
    <xf numFmtId="0" fontId="10" fillId="0" borderId="1" xfId="0" applyFont="1" applyBorder="1" applyAlignment="1">
      <alignment horizontal="center" vertical="center" wrapText="1"/>
    </xf>
    <xf numFmtId="164" fontId="10" fillId="0" borderId="1" xfId="2" applyFont="1" applyFill="1" applyBorder="1" applyAlignment="1">
      <alignment vertical="center" wrapText="1"/>
    </xf>
    <xf numFmtId="4" fontId="10" fillId="0" borderId="1" xfId="0" applyNumberFormat="1" applyFont="1" applyBorder="1" applyAlignment="1">
      <alignment vertical="center"/>
    </xf>
    <xf numFmtId="0" fontId="8" fillId="0" borderId="8" xfId="0" applyFont="1" applyBorder="1" applyAlignment="1">
      <alignment horizontal="center" vertical="center"/>
    </xf>
    <xf numFmtId="0" fontId="8" fillId="0" borderId="0" xfId="0" applyFont="1" applyAlignment="1">
      <alignment horizontal="center" vertical="center"/>
    </xf>
    <xf numFmtId="9" fontId="10" fillId="0" borderId="1" xfId="5" applyFont="1" applyFill="1" applyBorder="1" applyAlignment="1">
      <alignment horizontal="center" vertical="center"/>
    </xf>
    <xf numFmtId="0" fontId="10" fillId="0" borderId="1" xfId="0" applyFont="1" applyBorder="1" applyAlignment="1">
      <alignment horizontal="justify" vertical="center" wrapText="1"/>
    </xf>
    <xf numFmtId="9" fontId="10" fillId="0" borderId="1" xfId="5" applyFont="1" applyBorder="1" applyAlignment="1">
      <alignment horizontal="center" vertical="center"/>
    </xf>
    <xf numFmtId="9" fontId="12" fillId="3" borderId="1" xfId="5" applyFont="1" applyFill="1" applyBorder="1" applyAlignment="1">
      <alignment horizontal="center" vertical="center"/>
    </xf>
    <xf numFmtId="164" fontId="8" fillId="0" borderId="0" xfId="0" applyNumberFormat="1" applyFont="1" applyAlignment="1">
      <alignment vertical="center"/>
    </xf>
    <xf numFmtId="0" fontId="10" fillId="0" borderId="17" xfId="0" applyFont="1" applyBorder="1" applyAlignment="1">
      <alignment horizontal="center" vertical="center" wrapText="1"/>
    </xf>
    <xf numFmtId="9" fontId="10" fillId="0" borderId="5" xfId="5" applyFont="1" applyFill="1" applyBorder="1" applyAlignment="1">
      <alignment horizontal="center" vertical="center"/>
    </xf>
    <xf numFmtId="0" fontId="10" fillId="0" borderId="17" xfId="0" applyFont="1" applyBorder="1" applyAlignment="1">
      <alignment horizontal="justify" vertical="center" wrapText="1"/>
    </xf>
    <xf numFmtId="0" fontId="15" fillId="0" borderId="1" xfId="0" applyFont="1" applyBorder="1" applyAlignment="1">
      <alignment horizontal="justify" vertical="center" wrapText="1"/>
    </xf>
    <xf numFmtId="4" fontId="11" fillId="0" borderId="1" xfId="0" applyNumberFormat="1" applyFont="1" applyBorder="1" applyAlignment="1">
      <alignment vertical="center"/>
    </xf>
    <xf numFmtId="166" fontId="7" fillId="0" borderId="8" xfId="0" applyNumberFormat="1" applyFont="1" applyBorder="1" applyAlignment="1">
      <alignment vertical="center"/>
    </xf>
    <xf numFmtId="166" fontId="7" fillId="0" borderId="5" xfId="0" applyNumberFormat="1" applyFont="1" applyBorder="1" applyAlignment="1">
      <alignment horizontal="right" vertical="center"/>
    </xf>
    <xf numFmtId="0" fontId="16" fillId="0" borderId="0" xfId="0" applyFont="1" applyAlignment="1">
      <alignment vertical="center"/>
    </xf>
    <xf numFmtId="0" fontId="7" fillId="5" borderId="1" xfId="0" applyFont="1" applyFill="1" applyBorder="1" applyAlignment="1">
      <alignment horizontal="center" vertical="center" wrapText="1"/>
    </xf>
    <xf numFmtId="41" fontId="3" fillId="5" borderId="1" xfId="1" applyFont="1" applyFill="1" applyBorder="1" applyAlignment="1" applyProtection="1">
      <alignment horizontal="center" vertical="center" wrapText="1"/>
    </xf>
    <xf numFmtId="4" fontId="10" fillId="5" borderId="1" xfId="0" applyNumberFormat="1" applyFont="1" applyFill="1" applyBorder="1" applyAlignment="1">
      <alignment vertical="center"/>
    </xf>
    <xf numFmtId="0" fontId="8" fillId="0" borderId="0" xfId="0" applyFont="1" applyFill="1" applyAlignment="1">
      <alignment vertical="center"/>
    </xf>
    <xf numFmtId="0" fontId="8" fillId="0" borderId="0" xfId="0" applyFont="1" applyFill="1" applyAlignment="1">
      <alignment vertical="center" wrapText="1"/>
    </xf>
    <xf numFmtId="0" fontId="8" fillId="0" borderId="0" xfId="0" applyFont="1" applyFill="1" applyAlignment="1">
      <alignment horizontal="center" vertical="center"/>
    </xf>
    <xf numFmtId="0" fontId="16" fillId="0" borderId="0" xfId="0" applyFont="1" applyFill="1" applyAlignment="1">
      <alignment vertical="center"/>
    </xf>
    <xf numFmtId="0" fontId="17" fillId="4" borderId="1" xfId="0" applyFont="1" applyFill="1" applyBorder="1" applyAlignment="1">
      <alignment horizontal="center" vertical="center"/>
    </xf>
    <xf numFmtId="167" fontId="17" fillId="4" borderId="1" xfId="9" applyNumberFormat="1" applyFont="1" applyFill="1" applyBorder="1" applyAlignment="1">
      <alignment horizontal="center" vertical="center"/>
    </xf>
    <xf numFmtId="43" fontId="18" fillId="0" borderId="0" xfId="8" applyFont="1" applyAlignment="1">
      <alignment horizontal="center" vertical="center"/>
    </xf>
    <xf numFmtId="9" fontId="18" fillId="0" borderId="0" xfId="5"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justify" vertical="center" wrapText="1"/>
    </xf>
    <xf numFmtId="0" fontId="18" fillId="0" borderId="0" xfId="0" applyFont="1" applyAlignment="1">
      <alignment vertical="center"/>
    </xf>
    <xf numFmtId="165" fontId="17" fillId="4" borderId="1" xfId="9" applyFont="1" applyFill="1" applyBorder="1" applyAlignment="1">
      <alignment horizontal="center" vertical="center" wrapText="1"/>
    </xf>
    <xf numFmtId="43" fontId="17" fillId="4" borderId="1" xfId="8" applyFont="1" applyFill="1" applyBorder="1" applyAlignment="1">
      <alignment horizontal="center" vertical="center" wrapText="1"/>
    </xf>
    <xf numFmtId="9" fontId="17" fillId="4" borderId="1" xfId="5" applyFont="1" applyFill="1" applyBorder="1" applyAlignment="1">
      <alignment horizontal="center" vertical="center" wrapText="1"/>
    </xf>
    <xf numFmtId="0" fontId="17" fillId="4" borderId="1" xfId="0" applyFont="1" applyFill="1" applyBorder="1" applyAlignment="1">
      <alignment horizontal="center" vertical="center" wrapText="1"/>
    </xf>
    <xf numFmtId="0" fontId="18" fillId="0" borderId="0" xfId="0" applyFont="1" applyAlignment="1">
      <alignment horizontal="center" vertical="center" wrapText="1"/>
    </xf>
    <xf numFmtId="43" fontId="17" fillId="0" borderId="0" xfId="8" applyFont="1" applyAlignment="1">
      <alignment horizontal="center" vertical="center"/>
    </xf>
    <xf numFmtId="9" fontId="17" fillId="0" borderId="0" xfId="5" applyFont="1" applyAlignment="1">
      <alignment horizontal="center" vertical="center"/>
    </xf>
    <xf numFmtId="0" fontId="17" fillId="0" borderId="0" xfId="0" applyFont="1" applyAlignment="1">
      <alignment horizontal="center" vertical="center"/>
    </xf>
    <xf numFmtId="0" fontId="17" fillId="0" borderId="0" xfId="0" applyFont="1" applyAlignment="1">
      <alignment horizontal="justify" vertical="center" wrapText="1"/>
    </xf>
    <xf numFmtId="0" fontId="17" fillId="0" borderId="0" xfId="0" applyFont="1" applyAlignment="1">
      <alignment vertical="center"/>
    </xf>
    <xf numFmtId="165" fontId="17" fillId="0" borderId="0" xfId="9" applyFont="1" applyAlignment="1">
      <alignment vertical="center"/>
    </xf>
    <xf numFmtId="43" fontId="17" fillId="0" borderId="0" xfId="8" applyFont="1" applyAlignment="1">
      <alignment vertical="center"/>
    </xf>
    <xf numFmtId="0" fontId="17" fillId="0" borderId="0" xfId="0" applyFont="1" applyAlignment="1">
      <alignment horizontal="center" vertical="center" wrapText="1"/>
    </xf>
    <xf numFmtId="43" fontId="19" fillId="0" borderId="0" xfId="8" applyFont="1" applyAlignment="1">
      <alignment horizontal="center" vertical="center"/>
    </xf>
    <xf numFmtId="9" fontId="19" fillId="0" borderId="0" xfId="5" applyFont="1" applyAlignment="1">
      <alignment horizontal="center" vertical="center"/>
    </xf>
    <xf numFmtId="0" fontId="19" fillId="0" borderId="0" xfId="0" applyFont="1" applyAlignment="1">
      <alignment horizontal="center" vertical="center"/>
    </xf>
    <xf numFmtId="0" fontId="19" fillId="0" borderId="0" xfId="0" applyFont="1" applyAlignment="1">
      <alignment horizontal="center" vertical="center" wrapText="1"/>
    </xf>
    <xf numFmtId="165" fontId="18" fillId="0" borderId="0" xfId="9" applyFont="1" applyAlignment="1">
      <alignment vertical="center"/>
    </xf>
    <xf numFmtId="43" fontId="18" fillId="0" borderId="0" xfId="8" applyFont="1" applyAlignment="1">
      <alignment vertical="center"/>
    </xf>
    <xf numFmtId="0" fontId="20" fillId="0" borderId="0" xfId="0" applyFont="1" applyAlignment="1">
      <alignment horizontal="center" vertical="center"/>
    </xf>
    <xf numFmtId="0" fontId="21" fillId="0" borderId="0" xfId="0" applyFont="1" applyAlignment="1">
      <alignment horizontal="center" vertical="center"/>
    </xf>
    <xf numFmtId="0" fontId="22" fillId="2" borderId="1" xfId="0" applyFont="1" applyFill="1" applyBorder="1" applyAlignment="1">
      <alignment vertical="center" wrapText="1"/>
    </xf>
    <xf numFmtId="0" fontId="19" fillId="2" borderId="2" xfId="0" applyFont="1" applyFill="1" applyBorder="1" applyAlignment="1">
      <alignment vertical="center" wrapText="1"/>
    </xf>
    <xf numFmtId="0" fontId="17" fillId="2" borderId="1" xfId="0" applyFont="1" applyFill="1" applyBorder="1" applyAlignment="1">
      <alignment horizontal="center" vertical="center" wrapText="1"/>
    </xf>
    <xf numFmtId="0" fontId="23" fillId="0" borderId="1" xfId="4" applyFont="1" applyBorder="1" applyAlignment="1">
      <alignment horizontal="center" vertical="center" wrapText="1"/>
    </xf>
    <xf numFmtId="0" fontId="18" fillId="0" borderId="1" xfId="0" applyFont="1" applyBorder="1" applyAlignment="1">
      <alignment vertical="center" wrapText="1"/>
    </xf>
    <xf numFmtId="4" fontId="18" fillId="0" borderId="1" xfId="0" applyNumberFormat="1" applyFont="1" applyBorder="1" applyAlignment="1">
      <alignment vertical="center"/>
    </xf>
    <xf numFmtId="2" fontId="18" fillId="0" borderId="1" xfId="0" applyNumberFormat="1" applyFont="1" applyBorder="1" applyAlignment="1">
      <alignment horizontal="center" vertical="center"/>
    </xf>
    <xf numFmtId="4" fontId="18" fillId="0" borderId="0" xfId="0" applyNumberFormat="1" applyFont="1" applyAlignment="1">
      <alignment vertical="center"/>
    </xf>
    <xf numFmtId="0" fontId="18" fillId="0" borderId="0" xfId="0" applyFont="1" applyAlignment="1">
      <alignment vertical="center" wrapText="1"/>
    </xf>
    <xf numFmtId="0" fontId="18" fillId="0" borderId="12" xfId="0" applyFont="1" applyBorder="1" applyAlignment="1">
      <alignment vertical="center"/>
    </xf>
    <xf numFmtId="0" fontId="18" fillId="0" borderId="12" xfId="0" applyFont="1" applyBorder="1" applyAlignment="1">
      <alignment vertical="center" wrapText="1"/>
    </xf>
    <xf numFmtId="0" fontId="17" fillId="0" borderId="0" xfId="0" applyFont="1" applyAlignment="1">
      <alignment horizontal="left"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165" fontId="18" fillId="0" borderId="1" xfId="9" applyFont="1" applyFill="1" applyBorder="1" applyAlignment="1">
      <alignment vertical="center"/>
    </xf>
    <xf numFmtId="43" fontId="18" fillId="0" borderId="1" xfId="8" applyFont="1" applyFill="1" applyBorder="1" applyAlignment="1">
      <alignment vertical="center"/>
    </xf>
    <xf numFmtId="9" fontId="18" fillId="0" borderId="1" xfId="5" applyFont="1" applyFill="1" applyBorder="1" applyAlignment="1">
      <alignment horizontal="center" vertical="center"/>
    </xf>
    <xf numFmtId="0" fontId="19" fillId="4" borderId="1" xfId="0" applyFont="1" applyFill="1" applyBorder="1" applyAlignment="1">
      <alignment horizontal="center" vertical="center" wrapText="1"/>
    </xf>
    <xf numFmtId="0" fontId="23" fillId="0" borderId="0" xfId="0" applyFont="1" applyAlignment="1">
      <alignment horizontal="center" vertical="center"/>
    </xf>
    <xf numFmtId="3" fontId="18" fillId="0" borderId="1" xfId="0" applyNumberFormat="1" applyFont="1" applyFill="1" applyBorder="1" applyAlignment="1">
      <alignment vertical="center"/>
    </xf>
    <xf numFmtId="4" fontId="18" fillId="5" borderId="1" xfId="0" applyNumberFormat="1" applyFont="1" applyFill="1" applyBorder="1" applyAlignment="1">
      <alignment vertical="center"/>
    </xf>
    <xf numFmtId="0" fontId="23" fillId="0" borderId="1" xfId="0" applyFont="1" applyFill="1" applyBorder="1" applyAlignment="1">
      <alignment horizontal="center" vertical="center"/>
    </xf>
    <xf numFmtId="0" fontId="23" fillId="0" borderId="1" xfId="0" applyFont="1" applyFill="1" applyBorder="1" applyAlignment="1">
      <alignment horizontal="justify" vertical="center" wrapText="1"/>
    </xf>
    <xf numFmtId="0" fontId="23" fillId="0" borderId="1" xfId="0" applyFont="1" applyFill="1" applyBorder="1" applyAlignment="1">
      <alignment vertical="center" wrapText="1"/>
    </xf>
    <xf numFmtId="165" fontId="23" fillId="0" borderId="1" xfId="9" applyFont="1" applyFill="1" applyBorder="1" applyAlignment="1">
      <alignment vertical="center"/>
    </xf>
    <xf numFmtId="43" fontId="23" fillId="0" borderId="1" xfId="8" applyFont="1" applyFill="1" applyBorder="1" applyAlignment="1">
      <alignment vertical="center"/>
    </xf>
    <xf numFmtId="9" fontId="23" fillId="0" borderId="1" xfId="5" applyFont="1" applyFill="1" applyBorder="1" applyAlignment="1">
      <alignment horizontal="center" vertical="center"/>
    </xf>
    <xf numFmtId="0" fontId="23" fillId="0" borderId="1" xfId="0" applyFont="1" applyFill="1" applyBorder="1" applyAlignment="1">
      <alignment horizontal="center" vertical="center" wrapText="1"/>
    </xf>
    <xf numFmtId="0" fontId="18" fillId="0" borderId="1" xfId="0" applyFont="1" applyFill="1" applyBorder="1" applyAlignment="1">
      <alignment horizontal="justify" vertical="center" wrapText="1"/>
    </xf>
    <xf numFmtId="0" fontId="18" fillId="0" borderId="1" xfId="0" applyFont="1" applyFill="1" applyBorder="1" applyAlignment="1">
      <alignment horizontal="center" vertical="center" wrapText="1"/>
    </xf>
    <xf numFmtId="0" fontId="18" fillId="0" borderId="0" xfId="0" applyFont="1" applyFill="1" applyAlignment="1">
      <alignment vertical="center"/>
    </xf>
    <xf numFmtId="165" fontId="18" fillId="0" borderId="0" xfId="9" applyFont="1" applyFill="1" applyAlignment="1">
      <alignment vertical="center"/>
    </xf>
    <xf numFmtId="43" fontId="18" fillId="0" borderId="0" xfId="8" applyFont="1" applyFill="1" applyAlignment="1">
      <alignment vertical="center"/>
    </xf>
    <xf numFmtId="9" fontId="18" fillId="0" borderId="0" xfId="5" applyFont="1" applyFill="1" applyAlignment="1">
      <alignment horizontal="center" vertical="center"/>
    </xf>
    <xf numFmtId="0" fontId="20"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pplyAlignment="1">
      <alignment horizontal="justify" vertical="center" wrapText="1"/>
    </xf>
    <xf numFmtId="0" fontId="23" fillId="0" borderId="0" xfId="0" applyFont="1" applyFill="1" applyAlignment="1">
      <alignment horizontal="center" vertical="center"/>
    </xf>
    <xf numFmtId="166" fontId="17" fillId="5" borderId="3" xfId="0"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0" borderId="1" xfId="0" applyFont="1" applyBorder="1" applyAlignment="1">
      <alignment horizontal="left" vertical="center"/>
    </xf>
    <xf numFmtId="0" fontId="17" fillId="0" borderId="5" xfId="0" applyFont="1" applyBorder="1" applyAlignment="1">
      <alignment horizontal="left" vertical="center"/>
    </xf>
    <xf numFmtId="166" fontId="17" fillId="5" borderId="14" xfId="0" applyNumberFormat="1" applyFont="1" applyFill="1" applyBorder="1" applyAlignment="1">
      <alignment horizontal="center" vertical="center" wrapText="1"/>
    </xf>
    <xf numFmtId="166" fontId="17" fillId="5" borderId="10" xfId="0" applyNumberFormat="1" applyFont="1" applyFill="1" applyBorder="1" applyAlignment="1">
      <alignment horizontal="center" vertical="center" wrapText="1"/>
    </xf>
    <xf numFmtId="0" fontId="17" fillId="0" borderId="11" xfId="0" applyFont="1" applyBorder="1" applyAlignment="1">
      <alignment horizontal="center" vertical="center"/>
    </xf>
    <xf numFmtId="0" fontId="17" fillId="0" borderId="15" xfId="0" applyFont="1" applyBorder="1" applyAlignment="1">
      <alignment horizontal="center" vertical="center"/>
    </xf>
    <xf numFmtId="0" fontId="17" fillId="0" borderId="16" xfId="0" applyFont="1" applyBorder="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0" fontId="17" fillId="0" borderId="10" xfId="0" applyFont="1" applyBorder="1" applyAlignment="1">
      <alignment horizontal="center" vertical="center"/>
    </xf>
    <xf numFmtId="0" fontId="17" fillId="0" borderId="5" xfId="0" applyFont="1" applyBorder="1" applyAlignment="1">
      <alignment horizontal="center" vertical="center"/>
    </xf>
    <xf numFmtId="0" fontId="17" fillId="0" borderId="8" xfId="0" applyFont="1" applyBorder="1" applyAlignment="1">
      <alignment horizontal="center" vertical="center"/>
    </xf>
    <xf numFmtId="0" fontId="17" fillId="0" borderId="6" xfId="0" applyFont="1" applyBorder="1" applyAlignment="1">
      <alignment horizontal="center" vertical="center"/>
    </xf>
    <xf numFmtId="0" fontId="17" fillId="0" borderId="5"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6" xfId="0" applyFont="1" applyBorder="1" applyAlignment="1">
      <alignment horizontal="center" vertical="center" wrapText="1"/>
    </xf>
    <xf numFmtId="0" fontId="22" fillId="2" borderId="5"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15" xfId="0" applyFont="1" applyFill="1" applyBorder="1" applyAlignment="1">
      <alignment horizontal="center" vertical="center" wrapText="1"/>
    </xf>
    <xf numFmtId="166" fontId="17" fillId="0" borderId="5" xfId="0" applyNumberFormat="1" applyFont="1" applyBorder="1" applyAlignment="1">
      <alignment horizontal="right" vertical="center"/>
    </xf>
    <xf numFmtId="166" fontId="17" fillId="0" borderId="8" xfId="0" applyNumberFormat="1" applyFont="1" applyBorder="1" applyAlignment="1">
      <alignment horizontal="right" vertical="center"/>
    </xf>
    <xf numFmtId="168" fontId="17" fillId="0" borderId="8" xfId="0" applyNumberFormat="1" applyFont="1" applyBorder="1" applyAlignment="1">
      <alignment horizontal="left" vertical="center"/>
    </xf>
    <xf numFmtId="168" fontId="17" fillId="0" borderId="6" xfId="0" applyNumberFormat="1" applyFont="1" applyBorder="1" applyAlignment="1">
      <alignment horizontal="left" vertical="center"/>
    </xf>
    <xf numFmtId="0" fontId="7" fillId="0" borderId="1" xfId="0" applyFont="1" applyBorder="1" applyAlignment="1">
      <alignment horizontal="left"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5" xfId="0" applyFont="1" applyFill="1" applyBorder="1" applyAlignment="1">
      <alignment horizontal="center" vertical="center" wrapText="1"/>
    </xf>
    <xf numFmtId="168" fontId="7" fillId="0" borderId="8" xfId="0" applyNumberFormat="1" applyFont="1" applyBorder="1" applyAlignment="1">
      <alignment horizontal="left" vertical="center"/>
    </xf>
    <xf numFmtId="41" fontId="3" fillId="2" borderId="1" xfId="1" applyFont="1" applyFill="1" applyBorder="1" applyAlignment="1" applyProtection="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41" fontId="3" fillId="2" borderId="2" xfId="1" applyFont="1" applyFill="1" applyBorder="1" applyAlignment="1" applyProtection="1">
      <alignment horizontal="center" vertical="center" wrapText="1"/>
    </xf>
    <xf numFmtId="41" fontId="3" fillId="2" borderId="3" xfId="1" applyFont="1" applyFill="1" applyBorder="1" applyAlignment="1" applyProtection="1">
      <alignment horizontal="center" vertical="center" wrapText="1"/>
    </xf>
    <xf numFmtId="0" fontId="18" fillId="0" borderId="0" xfId="0" applyFont="1" applyAlignment="1">
      <alignment horizontal="left" vertical="center" wrapText="1"/>
    </xf>
  </cellXfs>
  <cellStyles count="10">
    <cellStyle name="Millares" xfId="8" builtinId="3"/>
    <cellStyle name="Millares [0]" xfId="1" builtinId="6"/>
    <cellStyle name="Millares [0] 2" xfId="6" xr:uid="{00000000-0005-0000-0000-000002000000}"/>
    <cellStyle name="Moneda" xfId="9" builtinId="4"/>
    <cellStyle name="Moneda [0]" xfId="2" builtinId="7"/>
    <cellStyle name="Moneda 2" xfId="7" xr:uid="{00000000-0005-0000-0000-000005000000}"/>
    <cellStyle name="Normal" xfId="0" builtinId="0"/>
    <cellStyle name="Normal 2" xfId="4" xr:uid="{00000000-0005-0000-0000-000007000000}"/>
    <cellStyle name="Normal 2 3 2 2" xfId="3" xr:uid="{00000000-0005-0000-0000-000008000000}"/>
    <cellStyle name="Porcentaje" xfId="5" builtinId="5"/>
  </cellStyles>
  <dxfs count="20">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image" Target="cid:image001.jpg@01D70473.67A8B9E0" TargetMode="External"/><Relationship Id="rId2" Type="http://schemas.microsoft.com/office/2007/relationships/hdphoto" Target="../media/hdphoto1.wdp"/><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cid:image001.jpg@01D70473.67A8B9E0" TargetMode="External"/><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10</xdr:row>
      <xdr:rowOff>144727</xdr:rowOff>
    </xdr:to>
    <xdr:pic>
      <xdr:nvPicPr>
        <xdr:cNvPr id="3" name="Imagen 2" descr="Imagen que contiene dibujo&#10;&#10;Descripción generada automáticamente">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562225"/>
          <a:ext cx="0" cy="649816"/>
        </a:xfrm>
        <a:prstGeom prst="rect">
          <a:avLst/>
        </a:prstGeom>
        <a:noFill/>
        <a:ln>
          <a:noFill/>
        </a:ln>
      </xdr:spPr>
    </xdr:pic>
    <xdr:clientData/>
  </xdr:twoCellAnchor>
  <xdr:twoCellAnchor editAs="oneCell">
    <xdr:from>
      <xdr:col>0</xdr:col>
      <xdr:colOff>583406</xdr:colOff>
      <xdr:row>0</xdr:row>
      <xdr:rowOff>134937</xdr:rowOff>
    </xdr:from>
    <xdr:to>
      <xdr:col>1</xdr:col>
      <xdr:colOff>940593</xdr:colOff>
      <xdr:row>3</xdr:row>
      <xdr:rowOff>559593</xdr:rowOff>
    </xdr:to>
    <xdr:pic>
      <xdr:nvPicPr>
        <xdr:cNvPr id="4" name="Imagen 3" descr="C:\Users\user\Documents\EAGAT\DOCUMENTOS EAGAT\LOGO\EGAT LOGO.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3406" y="134937"/>
          <a:ext cx="1476375" cy="924719"/>
        </a:xfrm>
        <a:prstGeom prst="rect">
          <a:avLst/>
        </a:prstGeom>
        <a:noFill/>
        <a:ln>
          <a:noFill/>
        </a:ln>
      </xdr:spPr>
    </xdr:pic>
    <xdr:clientData/>
  </xdr:twoCellAnchor>
  <xdr:oneCellAnchor>
    <xdr:from>
      <xdr:col>0</xdr:col>
      <xdr:colOff>84669</xdr:colOff>
      <xdr:row>9</xdr:row>
      <xdr:rowOff>0</xdr:rowOff>
    </xdr:from>
    <xdr:ext cx="0" cy="649816"/>
    <xdr:pic>
      <xdr:nvPicPr>
        <xdr:cNvPr id="6" name="Imagen 5" descr="Imagen que contiene dibujo&#10;&#10;Descripción generada automáticamente">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3305175"/>
          <a:ext cx="0" cy="649816"/>
        </a:xfrm>
        <a:prstGeom prst="rect">
          <a:avLst/>
        </a:prstGeom>
        <a:noFill/>
        <a:ln>
          <a:noFill/>
        </a:ln>
      </xdr:spPr>
    </xdr:pic>
    <xdr:clientData/>
  </xdr:oneCellAnchor>
  <xdr:oneCellAnchor>
    <xdr:from>
      <xdr:col>0</xdr:col>
      <xdr:colOff>84669</xdr:colOff>
      <xdr:row>12</xdr:row>
      <xdr:rowOff>0</xdr:rowOff>
    </xdr:from>
    <xdr:ext cx="0" cy="649816"/>
    <xdr:pic>
      <xdr:nvPicPr>
        <xdr:cNvPr id="7" name="Imagen 6" descr="Imagen que contiene dibujo&#10;&#10;Descripción generada automáticamente">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3305175"/>
          <a:ext cx="0" cy="649816"/>
        </a:xfrm>
        <a:prstGeom prst="rect">
          <a:avLst/>
        </a:prstGeom>
        <a:noFill/>
        <a:ln>
          <a:noFill/>
        </a:ln>
      </xdr:spPr>
    </xdr:pic>
    <xdr:clientData/>
  </xdr:oneCellAnchor>
  <xdr:oneCellAnchor>
    <xdr:from>
      <xdr:col>0</xdr:col>
      <xdr:colOff>84669</xdr:colOff>
      <xdr:row>15</xdr:row>
      <xdr:rowOff>0</xdr:rowOff>
    </xdr:from>
    <xdr:ext cx="0" cy="649816"/>
    <xdr:pic>
      <xdr:nvPicPr>
        <xdr:cNvPr id="8" name="Imagen 7" descr="Imagen que contiene dibujo&#10;&#10;Descripción generada automáticamente">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5591175"/>
          <a:ext cx="0" cy="649816"/>
        </a:xfrm>
        <a:prstGeom prst="rect">
          <a:avLst/>
        </a:prstGeom>
        <a:noFill/>
        <a:ln>
          <a:noFill/>
        </a:ln>
      </xdr:spPr>
    </xdr:pic>
    <xdr:clientData/>
  </xdr:oneCellAnchor>
  <xdr:oneCellAnchor>
    <xdr:from>
      <xdr:col>0</xdr:col>
      <xdr:colOff>84669</xdr:colOff>
      <xdr:row>15</xdr:row>
      <xdr:rowOff>0</xdr:rowOff>
    </xdr:from>
    <xdr:ext cx="0" cy="649816"/>
    <xdr:pic>
      <xdr:nvPicPr>
        <xdr:cNvPr id="9" name="Imagen 8" descr="Imagen que contiene dibujo&#10;&#10;Descripción generada automáticamente">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7877175"/>
          <a:ext cx="0" cy="649816"/>
        </a:xfrm>
        <a:prstGeom prst="rect">
          <a:avLst/>
        </a:prstGeom>
        <a:noFill/>
        <a:ln>
          <a:noFill/>
        </a:ln>
      </xdr:spPr>
    </xdr:pic>
    <xdr:clientData/>
  </xdr:oneCellAnchor>
  <xdr:oneCellAnchor>
    <xdr:from>
      <xdr:col>0</xdr:col>
      <xdr:colOff>84669</xdr:colOff>
      <xdr:row>17</xdr:row>
      <xdr:rowOff>0</xdr:rowOff>
    </xdr:from>
    <xdr:ext cx="0" cy="649816"/>
    <xdr:pic>
      <xdr:nvPicPr>
        <xdr:cNvPr id="10" name="Imagen 9" descr="Imagen que contiene dibujo&#10;&#10;Descripción generada automáticamente">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10163175"/>
          <a:ext cx="0" cy="649816"/>
        </a:xfrm>
        <a:prstGeom prst="rect">
          <a:avLst/>
        </a:prstGeom>
        <a:noFill/>
        <a:ln>
          <a:noFill/>
        </a:ln>
      </xdr:spPr>
    </xdr:pic>
    <xdr:clientData/>
  </xdr:oneCellAnchor>
  <xdr:twoCellAnchor editAs="oneCell">
    <xdr:from>
      <xdr:col>1</xdr:col>
      <xdr:colOff>4762</xdr:colOff>
      <xdr:row>19</xdr:row>
      <xdr:rowOff>0</xdr:rowOff>
    </xdr:from>
    <xdr:to>
      <xdr:col>2</xdr:col>
      <xdr:colOff>500062</xdr:colOff>
      <xdr:row>22</xdr:row>
      <xdr:rowOff>71755</xdr:rowOff>
    </xdr:to>
    <xdr:pic>
      <xdr:nvPicPr>
        <xdr:cNvPr id="11" name="Imagen 10" descr="cid:764004206794860499257482">
          <a:extLst>
            <a:ext uri="{FF2B5EF4-FFF2-40B4-BE49-F238E27FC236}">
              <a16:creationId xmlns:a16="http://schemas.microsoft.com/office/drawing/2014/main" id="{00000000-0008-0000-0000-00000B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xdr:blipFill>
      <xdr:spPr bwMode="auto">
        <a:xfrm>
          <a:off x="1123950" y="9013031"/>
          <a:ext cx="2126456" cy="583724"/>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296636</xdr:colOff>
      <xdr:row>73</xdr:row>
      <xdr:rowOff>32657</xdr:rowOff>
    </xdr:from>
    <xdr:to>
      <xdr:col>3</xdr:col>
      <xdr:colOff>69669</xdr:colOff>
      <xdr:row>77</xdr:row>
      <xdr:rowOff>28212</xdr:rowOff>
    </xdr:to>
    <xdr:pic>
      <xdr:nvPicPr>
        <xdr:cNvPr id="2" name="Imagen 1" descr="cid:764004206794860499257482">
          <a:extLst>
            <a:ext uri="{FF2B5EF4-FFF2-40B4-BE49-F238E27FC236}">
              <a16:creationId xmlns:a16="http://schemas.microsoft.com/office/drawing/2014/main" id="{00000000-0008-0000-0100-000002000000}"/>
            </a:ext>
          </a:extLst>
        </xdr:cNvPr>
        <xdr:cNvPicPr/>
      </xdr:nvPicPr>
      <xdr:blipFill rotWithShape="1">
        <a:blip xmlns:r="http://schemas.openxmlformats.org/officeDocument/2006/relationships" r:embed="rId1" r:link="rId3" cstate="print">
          <a:biLevel thresh="75000"/>
          <a:extLst>
            <a:ext uri="{BEBA8EAE-BF5A-486C-A8C5-ECC9F3942E4B}">
              <a14:imgProps xmlns:a14="http://schemas.microsoft.com/office/drawing/2010/main">
                <a14:imgLayer r:embed="rId2">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2555422" y="28172228"/>
          <a:ext cx="2249533" cy="73034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800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147955</xdr:rowOff>
    </xdr:to>
    <xdr:pic>
      <xdr:nvPicPr>
        <xdr:cNvPr id="5" name="Imagen 4" descr="cid:764004206794860499257482">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334000"/>
          <a:ext cx="2253615" cy="7004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8</xdr:row>
      <xdr:rowOff>42597</xdr:rowOff>
    </xdr:to>
    <xdr:pic>
      <xdr:nvPicPr>
        <xdr:cNvPr id="2" name="Imagen 1" descr="Imagen que contiene dibujo&#10;&#10;Descripción generada automáticamente">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800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138430</xdr:rowOff>
    </xdr:to>
    <xdr:pic>
      <xdr:nvPicPr>
        <xdr:cNvPr id="5" name="Imagen 4" descr="cid:764004206794860499257482">
          <a:extLst>
            <a:ext uri="{FF2B5EF4-FFF2-40B4-BE49-F238E27FC236}">
              <a16:creationId xmlns:a16="http://schemas.microsoft.com/office/drawing/2014/main" id="{00000000-0008-0000-03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467350"/>
          <a:ext cx="2253615" cy="6813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800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147955</xdr:rowOff>
    </xdr:to>
    <xdr:pic>
      <xdr:nvPicPr>
        <xdr:cNvPr id="5" name="Imagen 4" descr="cid:764004206794860499257482">
          <a:extLst>
            <a:ext uri="{FF2B5EF4-FFF2-40B4-BE49-F238E27FC236}">
              <a16:creationId xmlns:a16="http://schemas.microsoft.com/office/drawing/2014/main" id="{00000000-0008-0000-04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4362450"/>
          <a:ext cx="2253615" cy="67183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3181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157480</xdr:rowOff>
    </xdr:to>
    <xdr:pic>
      <xdr:nvPicPr>
        <xdr:cNvPr id="5" name="Imagen 4" descr="cid:764004206794860499257482">
          <a:extLst>
            <a:ext uri="{FF2B5EF4-FFF2-40B4-BE49-F238E27FC236}">
              <a16:creationId xmlns:a16="http://schemas.microsoft.com/office/drawing/2014/main" id="{00000000-0008-0000-05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210175"/>
          <a:ext cx="2253615" cy="6813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800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157480</xdr:rowOff>
    </xdr:to>
    <xdr:pic>
      <xdr:nvPicPr>
        <xdr:cNvPr id="5" name="Imagen 4" descr="cid:764004206794860499257482">
          <a:extLst>
            <a:ext uri="{FF2B5EF4-FFF2-40B4-BE49-F238E27FC236}">
              <a16:creationId xmlns:a16="http://schemas.microsoft.com/office/drawing/2014/main" id="{00000000-0008-0000-06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419725"/>
          <a:ext cx="2253615" cy="69088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8</xdr:row>
      <xdr:rowOff>42597</xdr:rowOff>
    </xdr:to>
    <xdr:pic>
      <xdr:nvPicPr>
        <xdr:cNvPr id="2" name="Imagen 1" descr="Imagen que contiene dibujo&#10;&#10;Descripción generada automáticamente">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3181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7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157480</xdr:rowOff>
    </xdr:to>
    <xdr:pic>
      <xdr:nvPicPr>
        <xdr:cNvPr id="5" name="Imagen 4" descr="cid:764004206794860499257482">
          <a:extLst>
            <a:ext uri="{FF2B5EF4-FFF2-40B4-BE49-F238E27FC236}">
              <a16:creationId xmlns:a16="http://schemas.microsoft.com/office/drawing/2014/main" id="{00000000-0008-0000-07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476875"/>
          <a:ext cx="2253615" cy="69088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800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157480</xdr:rowOff>
    </xdr:to>
    <xdr:pic>
      <xdr:nvPicPr>
        <xdr:cNvPr id="5" name="Imagen 4" descr="cid:764004206794860499257482">
          <a:extLst>
            <a:ext uri="{FF2B5EF4-FFF2-40B4-BE49-F238E27FC236}">
              <a16:creationId xmlns:a16="http://schemas.microsoft.com/office/drawing/2014/main" id="{00000000-0008-0000-08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4181475"/>
          <a:ext cx="2253615" cy="69088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800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9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157480</xdr:rowOff>
    </xdr:to>
    <xdr:pic>
      <xdr:nvPicPr>
        <xdr:cNvPr id="5" name="Imagen 4" descr="cid:764004206794860499257482">
          <a:extLst>
            <a:ext uri="{FF2B5EF4-FFF2-40B4-BE49-F238E27FC236}">
              <a16:creationId xmlns:a16="http://schemas.microsoft.com/office/drawing/2014/main" id="{00000000-0008-0000-09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648325"/>
          <a:ext cx="2253615" cy="69088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7</xdr:row>
      <xdr:rowOff>673628</xdr:rowOff>
    </xdr:to>
    <xdr:pic>
      <xdr:nvPicPr>
        <xdr:cNvPr id="2" name="Imagen 1" descr="Imagen que contiene dibujo&#10;&#10;Descripción generada automáticamente">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29908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167005</xdr:rowOff>
    </xdr:to>
    <xdr:pic>
      <xdr:nvPicPr>
        <xdr:cNvPr id="5" name="Imagen 4" descr="cid:764004206794860499257482">
          <a:extLst>
            <a:ext uri="{FF2B5EF4-FFF2-40B4-BE49-F238E27FC236}">
              <a16:creationId xmlns:a16="http://schemas.microsoft.com/office/drawing/2014/main" id="{00000000-0008-0000-0A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829300"/>
          <a:ext cx="2253615" cy="69088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84669</xdr:colOff>
      <xdr:row>7</xdr:row>
      <xdr:rowOff>0</xdr:rowOff>
    </xdr:from>
    <xdr:to>
      <xdr:col>0</xdr:col>
      <xdr:colOff>84669</xdr:colOff>
      <xdr:row>8</xdr:row>
      <xdr:rowOff>42597</xdr:rowOff>
    </xdr:to>
    <xdr:pic>
      <xdr:nvPicPr>
        <xdr:cNvPr id="2" name="Imagen 1" descr="Imagen que contiene dibujo&#10;&#10;Descripción generada automáticamente">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3181350"/>
          <a:ext cx="0" cy="671247"/>
        </a:xfrm>
        <a:prstGeom prst="rect">
          <a:avLst/>
        </a:prstGeom>
        <a:noFill/>
        <a:ln>
          <a:noFill/>
        </a:ln>
      </xdr:spPr>
    </xdr:pic>
    <xdr:clientData/>
  </xdr:twoCellAnchor>
  <xdr:twoCellAnchor editAs="oneCell">
    <xdr:from>
      <xdr:col>0</xdr:col>
      <xdr:colOff>345281</xdr:colOff>
      <xdr:row>0</xdr:row>
      <xdr:rowOff>154780</xdr:rowOff>
    </xdr:from>
    <xdr:to>
      <xdr:col>1</xdr:col>
      <xdr:colOff>785812</xdr:colOff>
      <xdr:row>3</xdr:row>
      <xdr:rowOff>359568</xdr:rowOff>
    </xdr:to>
    <xdr:pic>
      <xdr:nvPicPr>
        <xdr:cNvPr id="4" name="Imagen 3" descr="C:\Users\user\Documents\EAGAT\DOCUMENTOS EAGAT\LOGO\EGAT LOGO.png">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5281" y="154780"/>
          <a:ext cx="1945481" cy="1052513"/>
        </a:xfrm>
        <a:prstGeom prst="rect">
          <a:avLst/>
        </a:prstGeom>
        <a:noFill/>
        <a:ln>
          <a:noFill/>
        </a:ln>
      </xdr:spPr>
    </xdr:pic>
    <xdr:clientData/>
  </xdr:twoCellAnchor>
  <xdr:twoCellAnchor editAs="oneCell">
    <xdr:from>
      <xdr:col>0</xdr:col>
      <xdr:colOff>1371600</xdr:colOff>
      <xdr:row>10</xdr:row>
      <xdr:rowOff>19050</xdr:rowOff>
    </xdr:from>
    <xdr:to>
      <xdr:col>2</xdr:col>
      <xdr:colOff>1167765</xdr:colOff>
      <xdr:row>13</xdr:row>
      <xdr:rowOff>176530</xdr:rowOff>
    </xdr:to>
    <xdr:pic>
      <xdr:nvPicPr>
        <xdr:cNvPr id="5" name="Imagen 4" descr="cid:764004206794860499257482">
          <a:extLst>
            <a:ext uri="{FF2B5EF4-FFF2-40B4-BE49-F238E27FC236}">
              <a16:creationId xmlns:a16="http://schemas.microsoft.com/office/drawing/2014/main" id="{00000000-0008-0000-0B00-000005000000}"/>
            </a:ext>
          </a:extLst>
        </xdr:cNvPr>
        <xdr:cNvPicPr/>
      </xdr:nvPicPr>
      <xdr:blipFill rotWithShape="1">
        <a:blip xmlns:r="http://schemas.openxmlformats.org/officeDocument/2006/relationships" r:embed="rId3" r:link="rId5" cstate="print">
          <a:biLevel thresh="75000"/>
          <a:extLst>
            <a:ext uri="{BEBA8EAE-BF5A-486C-A8C5-ECC9F3942E4B}">
              <a14:imgProps xmlns:a14="http://schemas.microsoft.com/office/drawing/2010/main">
                <a14:imgLayer r:embed="rId4">
                  <a14:imgEffect>
                    <a14:backgroundRemoval t="9362" b="45532" l="5590" r="89648">
                      <a14:foregroundMark x1="13043" y1="22553" x2="34576" y2="22553"/>
                      <a14:foregroundMark x1="19876" y1="26809" x2="19669" y2="42553"/>
                      <a14:foregroundMark x1="79503" y1="20000" x2="80538" y2="27660"/>
                      <a14:foregroundMark x1="79503" y1="20426" x2="81781" y2="16596"/>
                    </a14:backgroundRemoval>
                  </a14:imgEffect>
                  <a14:imgEffect>
                    <a14:sharpenSoften amount="50000"/>
                  </a14:imgEffect>
                </a14:imgLayer>
              </a14:imgProps>
            </a:ext>
            <a:ext uri="{28A0092B-C50C-407E-A947-70E740481C1C}">
              <a14:useLocalDpi xmlns:a14="http://schemas.microsoft.com/office/drawing/2010/main" val="0"/>
            </a:ext>
          </a:extLst>
        </a:blip>
        <a:srcRect b="55395"/>
        <a:stretch>
          <a:fillRect/>
        </a:stretch>
      </xdr:blipFill>
      <xdr:spPr bwMode="auto">
        <a:xfrm>
          <a:off x="1371600" y="5448300"/>
          <a:ext cx="2253615" cy="70040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5"/>
  <sheetViews>
    <sheetView tabSelected="1" topLeftCell="A7" zoomScale="80" zoomScaleNormal="80" workbookViewId="0">
      <selection activeCell="H23" sqref="H23"/>
    </sheetView>
  </sheetViews>
  <sheetFormatPr baseColWidth="10" defaultColWidth="11.42578125" defaultRowHeight="13.5"/>
  <cols>
    <col min="1" max="1" width="16.85546875" style="45" customWidth="1"/>
    <col min="2" max="2" width="24.42578125" style="45" customWidth="1"/>
    <col min="3" max="3" width="13.28515625" style="45" customWidth="1"/>
    <col min="4" max="4" width="17.42578125" style="45" customWidth="1"/>
    <col min="5" max="5" width="11.5703125" style="43" customWidth="1"/>
    <col min="6" max="6" width="17.42578125" style="45" customWidth="1"/>
    <col min="7" max="7" width="11.5703125" style="43" customWidth="1"/>
    <col min="8" max="8" width="17.42578125" style="45" customWidth="1"/>
    <col min="9" max="9" width="11.5703125" style="43" customWidth="1"/>
    <col min="10" max="10" width="17.42578125" style="45" customWidth="1"/>
    <col min="11" max="11" width="11.5703125" style="43" customWidth="1"/>
    <col min="12" max="12" width="17.42578125" style="45" customWidth="1"/>
    <col min="13" max="13" width="11.5703125" style="43" customWidth="1"/>
    <col min="14" max="14" width="17.42578125" style="45" customWidth="1"/>
    <col min="15" max="15" width="11.5703125" style="43" customWidth="1"/>
    <col min="16" max="16" width="14.7109375" style="45" customWidth="1"/>
    <col min="17" max="16384" width="11.42578125" style="45"/>
  </cols>
  <sheetData>
    <row r="1" spans="1:16">
      <c r="A1" s="112"/>
      <c r="B1" s="113"/>
      <c r="C1" s="118" t="s">
        <v>18</v>
      </c>
      <c r="D1" s="119"/>
      <c r="E1" s="119"/>
      <c r="F1" s="119"/>
      <c r="G1" s="119"/>
      <c r="H1" s="119"/>
      <c r="I1" s="119"/>
      <c r="J1" s="119"/>
      <c r="K1" s="119"/>
      <c r="L1" s="119"/>
      <c r="M1" s="119"/>
      <c r="N1" s="119"/>
      <c r="O1" s="120"/>
    </row>
    <row r="2" spans="1:16">
      <c r="A2" s="114"/>
      <c r="B2" s="115"/>
      <c r="C2" s="121" t="s">
        <v>64</v>
      </c>
      <c r="D2" s="122"/>
      <c r="E2" s="122"/>
      <c r="F2" s="122"/>
      <c r="G2" s="122"/>
      <c r="H2" s="122"/>
      <c r="I2" s="122"/>
      <c r="J2" s="122"/>
      <c r="K2" s="122"/>
      <c r="L2" s="122"/>
      <c r="M2" s="122"/>
      <c r="N2" s="122"/>
      <c r="O2" s="123"/>
    </row>
    <row r="3" spans="1:16">
      <c r="A3" s="114"/>
      <c r="B3" s="115"/>
      <c r="C3" s="67" t="s">
        <v>20</v>
      </c>
      <c r="D3" s="124" t="s">
        <v>21</v>
      </c>
      <c r="E3" s="125"/>
      <c r="F3" s="125"/>
      <c r="G3" s="125"/>
      <c r="H3" s="125"/>
      <c r="I3" s="125"/>
      <c r="J3" s="125"/>
      <c r="K3" s="125"/>
      <c r="L3" s="125"/>
      <c r="M3" s="125"/>
      <c r="N3" s="125"/>
      <c r="O3" s="126"/>
    </row>
    <row r="4" spans="1:16" ht="58.5" customHeight="1">
      <c r="A4" s="116"/>
      <c r="B4" s="117"/>
      <c r="C4" s="68" t="s">
        <v>22</v>
      </c>
      <c r="D4" s="127" t="s">
        <v>23</v>
      </c>
      <c r="E4" s="128"/>
      <c r="F4" s="128"/>
      <c r="G4" s="128"/>
      <c r="H4" s="128"/>
      <c r="I4" s="128"/>
      <c r="J4" s="128"/>
      <c r="K4" s="128"/>
      <c r="L4" s="128"/>
      <c r="M4" s="128"/>
      <c r="N4" s="128"/>
      <c r="O4" s="129"/>
    </row>
    <row r="5" spans="1:16">
      <c r="A5" s="108" t="s">
        <v>24</v>
      </c>
      <c r="B5" s="109"/>
      <c r="C5" s="130" t="s">
        <v>25</v>
      </c>
      <c r="D5" s="131"/>
      <c r="E5" s="131"/>
      <c r="F5" s="131"/>
      <c r="G5" s="131"/>
      <c r="H5" s="131"/>
      <c r="I5" s="132">
        <f ca="1">TODAY()</f>
        <v>45125</v>
      </c>
      <c r="J5" s="132"/>
      <c r="K5" s="132"/>
      <c r="L5" s="132"/>
      <c r="M5" s="132"/>
      <c r="N5" s="132"/>
      <c r="O5" s="133"/>
    </row>
    <row r="6" spans="1:16" ht="51.75" customHeight="1">
      <c r="A6" s="106" t="s">
        <v>26</v>
      </c>
      <c r="B6" s="106" t="s">
        <v>65</v>
      </c>
      <c r="C6" s="107" t="s">
        <v>66</v>
      </c>
      <c r="D6" s="105" t="s">
        <v>32</v>
      </c>
      <c r="E6" s="105"/>
      <c r="F6" s="110" t="s">
        <v>33</v>
      </c>
      <c r="G6" s="111"/>
      <c r="H6" s="110" t="s">
        <v>34</v>
      </c>
      <c r="I6" s="111"/>
      <c r="J6" s="110" t="s">
        <v>35</v>
      </c>
      <c r="K6" s="111"/>
      <c r="L6" s="105" t="s">
        <v>67</v>
      </c>
      <c r="M6" s="105"/>
      <c r="N6" s="105" t="s">
        <v>37</v>
      </c>
      <c r="O6" s="105"/>
    </row>
    <row r="7" spans="1:16" ht="40.5">
      <c r="A7" s="107"/>
      <c r="B7" s="107"/>
      <c r="C7" s="107"/>
      <c r="D7" s="69" t="s">
        <v>68</v>
      </c>
      <c r="E7" s="69" t="s">
        <v>69</v>
      </c>
      <c r="F7" s="69" t="s">
        <v>68</v>
      </c>
      <c r="G7" s="69" t="s">
        <v>69</v>
      </c>
      <c r="H7" s="69" t="s">
        <v>68</v>
      </c>
      <c r="I7" s="69" t="s">
        <v>69</v>
      </c>
      <c r="J7" s="69" t="s">
        <v>68</v>
      </c>
      <c r="K7" s="69" t="s">
        <v>69</v>
      </c>
      <c r="L7" s="69" t="s">
        <v>68</v>
      </c>
      <c r="M7" s="69" t="s">
        <v>69</v>
      </c>
      <c r="N7" s="69" t="s">
        <v>68</v>
      </c>
      <c r="O7" s="69" t="s">
        <v>69</v>
      </c>
      <c r="P7" s="69" t="s">
        <v>38</v>
      </c>
    </row>
    <row r="8" spans="1:16">
      <c r="A8" s="70">
        <v>3</v>
      </c>
      <c r="B8" s="71" t="s">
        <v>70</v>
      </c>
      <c r="C8" s="86">
        <v>10896850</v>
      </c>
      <c r="D8" s="72"/>
      <c r="E8" s="73" t="e">
        <f t="shared" ref="E8:E9" si="0">+((P8*50)/D8)</f>
        <v>#DIV/0!</v>
      </c>
      <c r="F8" s="87">
        <f>+'RESUMEN EVALUCION FINANC-ECONOM'!D5</f>
        <v>7980000</v>
      </c>
      <c r="G8" s="73">
        <f t="shared" ref="G8:G9" si="1">+((P8*50)/F8)</f>
        <v>50</v>
      </c>
      <c r="H8" s="72"/>
      <c r="I8" s="73" t="e">
        <f t="shared" ref="I8:I9" si="2">+((P8*50)/H8)</f>
        <v>#DIV/0!</v>
      </c>
      <c r="J8" s="72"/>
      <c r="K8" s="73" t="e">
        <f t="shared" ref="K8:K9" si="3">+((P8*50)/J8)</f>
        <v>#DIV/0!</v>
      </c>
      <c r="L8" s="72"/>
      <c r="M8" s="73" t="e">
        <f t="shared" ref="M8:M17" si="4">+((P8*50)/L8)</f>
        <v>#DIV/0!</v>
      </c>
      <c r="N8" s="87">
        <f>+'RESUMEN EVALUCION FINANC-ECONOM'!D6</f>
        <v>10115000</v>
      </c>
      <c r="O8" s="73">
        <f t="shared" ref="O8:O9" si="5">+((P8*50)/N8)</f>
        <v>39.446366782006919</v>
      </c>
      <c r="P8" s="72">
        <f t="shared" ref="P8:P17" si="6">+MIN(D8,F8,H8,J8,L8,N8)</f>
        <v>7980000</v>
      </c>
    </row>
    <row r="9" spans="1:16">
      <c r="A9" s="70">
        <v>5</v>
      </c>
      <c r="B9" s="71" t="s">
        <v>71</v>
      </c>
      <c r="C9" s="86">
        <v>26066576</v>
      </c>
      <c r="D9" s="72"/>
      <c r="E9" s="73" t="e">
        <f t="shared" si="0"/>
        <v>#DIV/0!</v>
      </c>
      <c r="F9" s="87">
        <f>+'RESUMEN EVALUCION FINANC-ECONOM'!D12</f>
        <v>23830000</v>
      </c>
      <c r="G9" s="73">
        <f t="shared" si="1"/>
        <v>50</v>
      </c>
      <c r="H9" s="72"/>
      <c r="I9" s="73" t="e">
        <f t="shared" si="2"/>
        <v>#DIV/0!</v>
      </c>
      <c r="J9" s="72"/>
      <c r="K9" s="73" t="e">
        <f t="shared" si="3"/>
        <v>#DIV/0!</v>
      </c>
      <c r="L9" s="72"/>
      <c r="M9" s="73" t="e">
        <f t="shared" si="4"/>
        <v>#DIV/0!</v>
      </c>
      <c r="N9" s="87">
        <f>+'RESUMEN EVALUCION FINANC-ECONOM'!D13</f>
        <v>24990000</v>
      </c>
      <c r="O9" s="73">
        <f t="shared" si="5"/>
        <v>47.679071628651464</v>
      </c>
      <c r="P9" s="72">
        <f t="shared" si="6"/>
        <v>23830000</v>
      </c>
    </row>
    <row r="10" spans="1:16">
      <c r="A10" s="70">
        <v>6</v>
      </c>
      <c r="B10" s="71" t="s">
        <v>72</v>
      </c>
      <c r="C10" s="86">
        <v>3097262</v>
      </c>
      <c r="D10" s="87">
        <f>+'RESUMEN EVALUCION FINANC-ECONOM'!D19</f>
        <v>1761200</v>
      </c>
      <c r="E10" s="73">
        <f>+((P10*50)/D10)</f>
        <v>50</v>
      </c>
      <c r="F10" s="72"/>
      <c r="G10" s="73" t="e">
        <f>+((P10*50)/F10)</f>
        <v>#DIV/0!</v>
      </c>
      <c r="H10" s="72"/>
      <c r="I10" s="73" t="e">
        <f>+((P10*50)/H10)</f>
        <v>#DIV/0!</v>
      </c>
      <c r="J10" s="87">
        <f>+'RESUMEN EVALUCION FINANC-ECONOM'!D20</f>
        <v>2277470</v>
      </c>
      <c r="K10" s="73">
        <f>+((P10*50)/J10)</f>
        <v>38.665712391381668</v>
      </c>
      <c r="L10" s="87">
        <f>+'RESUMEN EVALUCION FINANC-ECONOM'!D21</f>
        <v>2023000</v>
      </c>
      <c r="M10" s="73">
        <f t="shared" si="4"/>
        <v>43.529411764705884</v>
      </c>
      <c r="N10" s="87">
        <f>+'RESUMEN EVALUCION FINANC-ECONOM'!D22</f>
        <v>2380000</v>
      </c>
      <c r="O10" s="73">
        <f>+((P10*50)/N10)</f>
        <v>37</v>
      </c>
      <c r="P10" s="72">
        <f t="shared" si="6"/>
        <v>1761200</v>
      </c>
    </row>
    <row r="11" spans="1:16">
      <c r="A11" s="70">
        <v>7</v>
      </c>
      <c r="B11" s="71" t="s">
        <v>51</v>
      </c>
      <c r="C11" s="86">
        <v>662735</v>
      </c>
      <c r="D11" s="72"/>
      <c r="E11" s="73" t="e">
        <f t="shared" ref="E11:E12" si="7">+((P11*50)/D11)</f>
        <v>#DIV/0!</v>
      </c>
      <c r="F11" s="72"/>
      <c r="G11" s="73" t="e">
        <f t="shared" ref="G11:G12" si="8">+((P11*50)/F11)</f>
        <v>#DIV/0!</v>
      </c>
      <c r="H11" s="72"/>
      <c r="I11" s="73" t="e">
        <f t="shared" ref="I11:I12" si="9">+((P11*50)/H11)</f>
        <v>#DIV/0!</v>
      </c>
      <c r="J11" s="72"/>
      <c r="K11" s="73" t="e">
        <f t="shared" ref="K11:K12" si="10">+((P11*50)/J11)</f>
        <v>#DIV/0!</v>
      </c>
      <c r="L11" s="87">
        <f>+'RESUMEN EVALUCION FINANC-ECONOM'!D28</f>
        <v>490280</v>
      </c>
      <c r="M11" s="73">
        <f t="shared" si="4"/>
        <v>50</v>
      </c>
      <c r="N11" s="72"/>
      <c r="O11" s="73" t="e">
        <f t="shared" ref="O11:O12" si="11">+((P11*50)/N11)</f>
        <v>#DIV/0!</v>
      </c>
      <c r="P11" s="72">
        <f t="shared" si="6"/>
        <v>490280</v>
      </c>
    </row>
    <row r="12" spans="1:16">
      <c r="A12" s="70">
        <v>10</v>
      </c>
      <c r="B12" s="71" t="s">
        <v>73</v>
      </c>
      <c r="C12" s="86">
        <v>11935895</v>
      </c>
      <c r="D12" s="87">
        <f>+'RESUMEN EVALUCION FINANC-ECONOM'!D34</f>
        <v>4105500</v>
      </c>
      <c r="E12" s="73">
        <f t="shared" si="7"/>
        <v>50</v>
      </c>
      <c r="F12" s="72"/>
      <c r="G12" s="73" t="e">
        <f t="shared" si="8"/>
        <v>#DIV/0!</v>
      </c>
      <c r="H12" s="87">
        <f>+'RESUMEN EVALUCION FINANC-ECONOM'!D35</f>
        <v>9703885</v>
      </c>
      <c r="I12" s="73">
        <f t="shared" si="9"/>
        <v>21.153898670480945</v>
      </c>
      <c r="J12" s="87">
        <f>+'RESUMEN EVALUCION FINANC-ECONOM'!D36</f>
        <v>8461555</v>
      </c>
      <c r="K12" s="73">
        <f t="shared" si="10"/>
        <v>24.259725310536894</v>
      </c>
      <c r="L12" s="87">
        <f>+'RESUMEN EVALUCION FINANC-ECONOM'!D37</f>
        <v>9639000</v>
      </c>
      <c r="M12" s="73">
        <f t="shared" si="4"/>
        <v>21.296296296296298</v>
      </c>
      <c r="N12" s="87">
        <f>+'RESUMEN EVALUCION FINANC-ECONOM'!D38</f>
        <v>11305000</v>
      </c>
      <c r="O12" s="73">
        <f t="shared" si="11"/>
        <v>18.157894736842106</v>
      </c>
      <c r="P12" s="72">
        <f t="shared" si="6"/>
        <v>4105500</v>
      </c>
    </row>
    <row r="13" spans="1:16">
      <c r="A13" s="70">
        <v>11</v>
      </c>
      <c r="B13" s="71" t="s">
        <v>74</v>
      </c>
      <c r="C13" s="86">
        <v>27452604</v>
      </c>
      <c r="D13" s="72"/>
      <c r="E13" s="73" t="e">
        <f>+((P13*50)/D13)</f>
        <v>#DIV/0!</v>
      </c>
      <c r="F13" s="72"/>
      <c r="G13" s="73" t="e">
        <f>+((P13*50)/F13)</f>
        <v>#DIV/0!</v>
      </c>
      <c r="H13" s="72"/>
      <c r="I13" s="73" t="e">
        <f>+((P13*50)/H13)</f>
        <v>#DIV/0!</v>
      </c>
      <c r="J13" s="72"/>
      <c r="K13" s="73" t="e">
        <f>+((P13*50)/J13)</f>
        <v>#DIV/0!</v>
      </c>
      <c r="L13" s="72"/>
      <c r="M13" s="73" t="e">
        <f t="shared" si="4"/>
        <v>#DIV/0!</v>
      </c>
      <c r="N13" s="87">
        <f>+'RESUMEN EVALUCION FINANC-ECONOM'!D52</f>
        <v>57120000</v>
      </c>
      <c r="O13" s="73">
        <f>+((P13*50)/N13)</f>
        <v>50</v>
      </c>
      <c r="P13" s="72">
        <f t="shared" si="6"/>
        <v>57120000</v>
      </c>
    </row>
    <row r="14" spans="1:16">
      <c r="A14" s="70">
        <v>13</v>
      </c>
      <c r="B14" s="71" t="s">
        <v>75</v>
      </c>
      <c r="C14" s="86">
        <v>77908206</v>
      </c>
      <c r="D14" s="87">
        <f>+'RESUMEN EVALUCION FINANC-ECONOM'!D50</f>
        <v>55930000</v>
      </c>
      <c r="E14" s="73">
        <f t="shared" ref="E14:E15" si="12">+((P14*50)/D14)</f>
        <v>48.399785446093333</v>
      </c>
      <c r="F14" s="87">
        <f>+'RESUMEN EVALUCION FINANC-ECONOM'!D51</f>
        <v>54140000</v>
      </c>
      <c r="G14" s="73">
        <f t="shared" ref="G14:G15" si="13">+((P14*50)/F14)</f>
        <v>50</v>
      </c>
      <c r="H14" s="72"/>
      <c r="I14" s="73" t="e">
        <f t="shared" ref="I14:I15" si="14">+((P14*50)/H14)</f>
        <v>#DIV/0!</v>
      </c>
      <c r="J14" s="72"/>
      <c r="K14" s="73" t="e">
        <f t="shared" ref="K14:K15" si="15">+((P14*50)/J14)</f>
        <v>#DIV/0!</v>
      </c>
      <c r="L14" s="72"/>
      <c r="M14" s="73" t="e">
        <f t="shared" si="4"/>
        <v>#DIV/0!</v>
      </c>
      <c r="N14" s="87">
        <f>+'RESUMEN EVALUCION FINANC-ECONOM'!D52</f>
        <v>57120000</v>
      </c>
      <c r="O14" s="73">
        <f t="shared" ref="O14:O15" si="16">+((P14*50)/N14)</f>
        <v>47.391456582633054</v>
      </c>
      <c r="P14" s="72">
        <f t="shared" si="6"/>
        <v>54140000</v>
      </c>
    </row>
    <row r="15" spans="1:16" ht="27">
      <c r="A15" s="70">
        <v>14</v>
      </c>
      <c r="B15" s="71" t="s">
        <v>76</v>
      </c>
      <c r="C15" s="86">
        <v>31030203</v>
      </c>
      <c r="D15" s="87">
        <f>+'RESUMEN EVALUCION FINANC-ECONOM'!D58</f>
        <v>15351000</v>
      </c>
      <c r="E15" s="73">
        <f t="shared" si="12"/>
        <v>50</v>
      </c>
      <c r="F15" s="87">
        <f>+'RESUMEN EVALUCION FINANC-ECONOM'!D59</f>
        <v>24699999</v>
      </c>
      <c r="G15" s="73">
        <f t="shared" si="13"/>
        <v>31.07490004351822</v>
      </c>
      <c r="H15" s="72"/>
      <c r="I15" s="73" t="e">
        <f t="shared" si="14"/>
        <v>#DIV/0!</v>
      </c>
      <c r="J15" s="72"/>
      <c r="K15" s="73" t="e">
        <f t="shared" si="15"/>
        <v>#DIV/0!</v>
      </c>
      <c r="L15" s="72"/>
      <c r="M15" s="73" t="e">
        <f t="shared" si="4"/>
        <v>#DIV/0!</v>
      </c>
      <c r="N15" s="87">
        <f>+'RESUMEN EVALUCION FINANC-ECONOM'!D60</f>
        <v>28560000</v>
      </c>
      <c r="O15" s="73">
        <f t="shared" si="16"/>
        <v>26.875</v>
      </c>
      <c r="P15" s="72">
        <f t="shared" si="6"/>
        <v>15351000</v>
      </c>
    </row>
    <row r="16" spans="1:16">
      <c r="A16" s="70">
        <v>20</v>
      </c>
      <c r="B16" s="71" t="s">
        <v>61</v>
      </c>
      <c r="C16" s="86">
        <v>11998434</v>
      </c>
      <c r="D16" s="72"/>
      <c r="E16" s="73" t="e">
        <f t="shared" ref="E16:E17" si="17">+((P16*50)/D16)</f>
        <v>#DIV/0!</v>
      </c>
      <c r="F16" s="72"/>
      <c r="G16" s="73" t="e">
        <f t="shared" ref="G16:G17" si="18">+((P16*50)/F16)</f>
        <v>#DIV/0!</v>
      </c>
      <c r="H16" s="72"/>
      <c r="I16" s="73" t="e">
        <f t="shared" ref="I16:I17" si="19">+((P16*50)/H16)</f>
        <v>#DIV/0!</v>
      </c>
      <c r="J16" s="72"/>
      <c r="K16" s="73" t="e">
        <f t="shared" ref="K16:K17" si="20">+((P16*50)/J16)</f>
        <v>#DIV/0!</v>
      </c>
      <c r="L16" s="72"/>
      <c r="M16" s="73" t="e">
        <f t="shared" si="4"/>
        <v>#DIV/0!</v>
      </c>
      <c r="N16" s="87">
        <f>+'RESUMEN EVALUCION FINANC-ECONOM'!D66</f>
        <v>8568000</v>
      </c>
      <c r="O16" s="73">
        <f t="shared" ref="O16:O17" si="21">+((P16*50)/N16)</f>
        <v>50</v>
      </c>
      <c r="P16" s="72">
        <f t="shared" si="6"/>
        <v>8568000</v>
      </c>
    </row>
    <row r="17" spans="1:17">
      <c r="A17" s="70">
        <v>22</v>
      </c>
      <c r="B17" s="71" t="s">
        <v>77</v>
      </c>
      <c r="C17" s="86">
        <v>3652584</v>
      </c>
      <c r="D17" s="72"/>
      <c r="E17" s="73" t="e">
        <f t="shared" si="17"/>
        <v>#DIV/0!</v>
      </c>
      <c r="F17" s="72"/>
      <c r="G17" s="73" t="e">
        <f t="shared" si="18"/>
        <v>#DIV/0!</v>
      </c>
      <c r="H17" s="72"/>
      <c r="I17" s="73" t="e">
        <f t="shared" si="19"/>
        <v>#DIV/0!</v>
      </c>
      <c r="J17" s="72"/>
      <c r="K17" s="73" t="e">
        <f t="shared" si="20"/>
        <v>#DIV/0!</v>
      </c>
      <c r="L17" s="87">
        <f>+'RESUMEN EVALUCION FINANC-ECONOM'!D72</f>
        <v>3498600</v>
      </c>
      <c r="M17" s="73">
        <f t="shared" si="4"/>
        <v>50</v>
      </c>
      <c r="N17" s="72"/>
      <c r="O17" s="73" t="e">
        <f t="shared" si="21"/>
        <v>#DIV/0!</v>
      </c>
      <c r="P17" s="72">
        <f t="shared" si="6"/>
        <v>3498600</v>
      </c>
    </row>
    <row r="18" spans="1:17">
      <c r="D18" s="74"/>
      <c r="F18" s="74"/>
      <c r="H18" s="74"/>
      <c r="J18" s="74"/>
      <c r="L18" s="74"/>
      <c r="N18" s="74"/>
      <c r="Q18" s="74"/>
    </row>
    <row r="19" spans="1:17" ht="13.5" customHeight="1">
      <c r="A19" s="45" t="s">
        <v>87</v>
      </c>
      <c r="B19" s="161" t="s">
        <v>88</v>
      </c>
      <c r="C19" s="161"/>
      <c r="D19" s="161"/>
      <c r="E19" s="161"/>
      <c r="F19" s="161"/>
      <c r="G19" s="161"/>
      <c r="H19" s="161"/>
      <c r="I19" s="161"/>
      <c r="J19" s="161"/>
      <c r="K19" s="161"/>
      <c r="L19" s="161"/>
      <c r="M19" s="161"/>
      <c r="N19" s="161"/>
      <c r="Q19" s="74"/>
    </row>
    <row r="20" spans="1:17">
      <c r="C20" s="75"/>
    </row>
    <row r="21" spans="1:17" ht="14.25" thickBot="1">
      <c r="B21" s="76"/>
      <c r="C21" s="77"/>
    </row>
    <row r="22" spans="1:17">
      <c r="A22" s="45" t="s">
        <v>46</v>
      </c>
      <c r="B22" s="78" t="s">
        <v>78</v>
      </c>
      <c r="C22" s="75"/>
    </row>
    <row r="23" spans="1:17">
      <c r="B23" s="45" t="s">
        <v>81</v>
      </c>
      <c r="C23" s="75"/>
    </row>
    <row r="24" spans="1:17">
      <c r="B24" s="45" t="s">
        <v>47</v>
      </c>
      <c r="C24" s="75"/>
    </row>
    <row r="25" spans="1:17">
      <c r="C25" s="75"/>
    </row>
  </sheetData>
  <mergeCells count="18">
    <mergeCell ref="B19:N19"/>
    <mergeCell ref="N6:O6"/>
    <mergeCell ref="C5:H5"/>
    <mergeCell ref="I5:O5"/>
    <mergeCell ref="F6:G6"/>
    <mergeCell ref="H6:I6"/>
    <mergeCell ref="A1:B4"/>
    <mergeCell ref="C1:O1"/>
    <mergeCell ref="C2:O2"/>
    <mergeCell ref="D3:O3"/>
    <mergeCell ref="D4:O4"/>
    <mergeCell ref="L6:M6"/>
    <mergeCell ref="A6:A7"/>
    <mergeCell ref="A5:B5"/>
    <mergeCell ref="C6:C7"/>
    <mergeCell ref="J6:K6"/>
    <mergeCell ref="B6:B7"/>
    <mergeCell ref="D6:E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J80"/>
  <sheetViews>
    <sheetView zoomScale="70" zoomScaleNormal="70" workbookViewId="0">
      <selection activeCell="E73" sqref="E73"/>
    </sheetView>
  </sheetViews>
  <sheetFormatPr baseColWidth="10" defaultColWidth="11.42578125" defaultRowHeight="13.5"/>
  <cols>
    <col min="1" max="1" width="4" style="45" customWidth="1"/>
    <col min="2" max="2" width="29.85546875" style="45" customWidth="1"/>
    <col min="3" max="3" width="37.140625" style="63" bestFit="1" customWidth="1"/>
    <col min="4" max="4" width="27.85546875" style="64" bestFit="1" customWidth="1"/>
    <col min="5" max="5" width="15.7109375" style="42" bestFit="1" customWidth="1"/>
    <col min="6" max="6" width="29.28515625" style="65" bestFit="1" customWidth="1"/>
    <col min="7" max="7" width="37.85546875" style="43" bestFit="1" customWidth="1"/>
    <col min="8" max="8" width="32.140625" style="44" customWidth="1"/>
    <col min="9" max="9" width="45.7109375" style="44" customWidth="1"/>
    <col min="10" max="10" width="33.42578125" style="85" customWidth="1"/>
    <col min="11" max="16384" width="11.42578125" style="45"/>
  </cols>
  <sheetData>
    <row r="2" spans="2:10">
      <c r="B2" s="39" t="s">
        <v>0</v>
      </c>
      <c r="C2" s="40">
        <v>3</v>
      </c>
      <c r="D2" s="41"/>
    </row>
    <row r="4" spans="2:10" s="43" customFormat="1" ht="27">
      <c r="B4" s="39" t="s">
        <v>1</v>
      </c>
      <c r="C4" s="46" t="s">
        <v>2</v>
      </c>
      <c r="D4" s="47" t="s">
        <v>3</v>
      </c>
      <c r="E4" s="48" t="s">
        <v>4</v>
      </c>
      <c r="F4" s="84" t="s">
        <v>5</v>
      </c>
      <c r="G4" s="49" t="s">
        <v>6</v>
      </c>
      <c r="H4" s="49" t="s">
        <v>79</v>
      </c>
      <c r="I4" s="49" t="s">
        <v>82</v>
      </c>
      <c r="J4" s="84" t="s">
        <v>7</v>
      </c>
    </row>
    <row r="5" spans="2:10" ht="81">
      <c r="B5" s="80" t="s">
        <v>8</v>
      </c>
      <c r="C5" s="81">
        <f>+'EVAL_OFERTA ECONOMICA_Lote 3'!F8*'EVAL_OFERTA ECONOMICA_Lote 3'!E8</f>
        <v>10896850</v>
      </c>
      <c r="D5" s="82">
        <f>+'EVAL_OFERTA ECONOMICA_Lote 3'!H8*'EVAL_OFERTA ECONOMICA_Lote 3'!E8</f>
        <v>7980000</v>
      </c>
      <c r="E5" s="83">
        <f>(C5-D5)/C5</f>
        <v>0.2676782739966137</v>
      </c>
      <c r="F5" s="88" t="s">
        <v>9</v>
      </c>
      <c r="G5" s="88" t="s">
        <v>9</v>
      </c>
      <c r="H5" s="89" t="s">
        <v>10</v>
      </c>
      <c r="I5" s="89" t="s">
        <v>83</v>
      </c>
      <c r="J5" s="88" t="s">
        <v>13</v>
      </c>
    </row>
    <row r="6" spans="2:10" ht="27">
      <c r="B6" s="90" t="s">
        <v>11</v>
      </c>
      <c r="C6" s="91">
        <f>+'EVAL_OFERTA ECONOMICA_Lote 3'!F8*'EVAL_OFERTA ECONOMICA_Lote 3'!E8</f>
        <v>10896850</v>
      </c>
      <c r="D6" s="92">
        <f>+'EVAL_OFERTA ECONOMICA_Lote 3'!L8*'EVAL_OFERTA ECONOMICA_Lote 3'!E8</f>
        <v>10115000</v>
      </c>
      <c r="E6" s="93">
        <f>(C6-D6)/C6</f>
        <v>7.175009291676035E-2</v>
      </c>
      <c r="F6" s="88" t="s">
        <v>9</v>
      </c>
      <c r="G6" s="88" t="s">
        <v>9</v>
      </c>
      <c r="H6" s="94" t="s">
        <v>12</v>
      </c>
      <c r="I6" s="94" t="s">
        <v>85</v>
      </c>
      <c r="J6" s="88" t="s">
        <v>13</v>
      </c>
    </row>
    <row r="9" spans="2:10">
      <c r="B9" s="39" t="s">
        <v>0</v>
      </c>
      <c r="C9" s="40">
        <v>5</v>
      </c>
      <c r="D9" s="41"/>
    </row>
    <row r="11" spans="2:10" ht="27">
      <c r="B11" s="39" t="s">
        <v>1</v>
      </c>
      <c r="C11" s="46" t="s">
        <v>2</v>
      </c>
      <c r="D11" s="47" t="s">
        <v>3</v>
      </c>
      <c r="E11" s="48" t="s">
        <v>4</v>
      </c>
      <c r="F11" s="84" t="s">
        <v>5</v>
      </c>
      <c r="G11" s="49" t="s">
        <v>6</v>
      </c>
      <c r="H11" s="49" t="s">
        <v>79</v>
      </c>
      <c r="I11" s="49" t="s">
        <v>82</v>
      </c>
      <c r="J11" s="84" t="s">
        <v>7</v>
      </c>
    </row>
    <row r="12" spans="2:10">
      <c r="B12" s="90" t="s">
        <v>8</v>
      </c>
      <c r="C12" s="91">
        <f>+'EVAL_OFERTA ECONOMICA_Lote  5'!F8*'EVAL_OFERTA ECONOMICA_Lote  5'!E8</f>
        <v>26066576</v>
      </c>
      <c r="D12" s="92">
        <f>+'EVAL_OFERTA ECONOMICA_Lote  5'!H8*'EVAL_OFERTA ECONOMICA_Lote  5'!E8</f>
        <v>23830000</v>
      </c>
      <c r="E12" s="93">
        <f t="shared" ref="E12:E13" si="0">(C12-D12)/C12</f>
        <v>8.5802446780889052E-2</v>
      </c>
      <c r="F12" s="88" t="s">
        <v>9</v>
      </c>
      <c r="G12" s="88" t="s">
        <v>9</v>
      </c>
      <c r="H12" s="94" t="s">
        <v>12</v>
      </c>
      <c r="I12" s="94" t="s">
        <v>12</v>
      </c>
      <c r="J12" s="88" t="s">
        <v>13</v>
      </c>
    </row>
    <row r="13" spans="2:10" ht="27">
      <c r="B13" s="90" t="s">
        <v>11</v>
      </c>
      <c r="C13" s="91">
        <f>+'EVAL_OFERTA ECONOMICA_Lote  5'!F8*'EVAL_OFERTA ECONOMICA_Lote  5'!E8</f>
        <v>26066576</v>
      </c>
      <c r="D13" s="92">
        <f>+'EVAL_OFERTA ECONOMICA_Lote  5'!L8*'EVAL_OFERTA ECONOMICA_Lote  5'!E8</f>
        <v>24990000</v>
      </c>
      <c r="E13" s="93">
        <f t="shared" si="0"/>
        <v>4.1301013220915554E-2</v>
      </c>
      <c r="F13" s="88" t="s">
        <v>9</v>
      </c>
      <c r="G13" s="88" t="s">
        <v>9</v>
      </c>
      <c r="H13" s="94" t="s">
        <v>12</v>
      </c>
      <c r="I13" s="94" t="s">
        <v>85</v>
      </c>
      <c r="J13" s="88" t="s">
        <v>13</v>
      </c>
    </row>
    <row r="16" spans="2:10" s="43" customFormat="1">
      <c r="B16" s="39" t="s">
        <v>0</v>
      </c>
      <c r="C16" s="40">
        <v>6</v>
      </c>
      <c r="D16" s="41"/>
      <c r="E16" s="42"/>
      <c r="F16" s="65"/>
      <c r="H16" s="50"/>
      <c r="I16" s="50"/>
      <c r="J16" s="85"/>
    </row>
    <row r="18" spans="2:10" ht="27">
      <c r="B18" s="39" t="s">
        <v>1</v>
      </c>
      <c r="C18" s="46" t="s">
        <v>2</v>
      </c>
      <c r="D18" s="47" t="s">
        <v>3</v>
      </c>
      <c r="E18" s="48" t="s">
        <v>4</v>
      </c>
      <c r="F18" s="84" t="s">
        <v>5</v>
      </c>
      <c r="G18" s="49" t="s">
        <v>6</v>
      </c>
      <c r="H18" s="49" t="s">
        <v>79</v>
      </c>
      <c r="I18" s="49" t="s">
        <v>82</v>
      </c>
      <c r="J18" s="84" t="s">
        <v>7</v>
      </c>
    </row>
    <row r="19" spans="2:10" ht="81">
      <c r="B19" s="80" t="s">
        <v>14</v>
      </c>
      <c r="C19" s="81">
        <f>+'EVAL_OFERTA ECONOMICA_Lote 6'!F8*'EVAL_OFERTA ECONOMICA_Lote 6'!E8</f>
        <v>3097262</v>
      </c>
      <c r="D19" s="82">
        <v>1761200</v>
      </c>
      <c r="E19" s="83">
        <f>(C19-D19)/C19</f>
        <v>0.43136873793692621</v>
      </c>
      <c r="F19" s="88" t="s">
        <v>9</v>
      </c>
      <c r="G19" s="88" t="s">
        <v>9</v>
      </c>
      <c r="H19" s="89" t="s">
        <v>10</v>
      </c>
      <c r="I19" s="89" t="s">
        <v>83</v>
      </c>
      <c r="J19" s="88" t="s">
        <v>13</v>
      </c>
    </row>
    <row r="20" spans="2:10" ht="81">
      <c r="B20" s="80" t="s">
        <v>15</v>
      </c>
      <c r="C20" s="81">
        <f>+'EVAL_OFERTA ECONOMICA_Lote 6'!F8*'EVAL_OFERTA ECONOMICA_Lote 6'!E8</f>
        <v>3097262</v>
      </c>
      <c r="D20" s="82">
        <v>2277470</v>
      </c>
      <c r="E20" s="83">
        <f t="shared" ref="E20:E22" si="1">(C20-D20)/C20</f>
        <v>0.26468280694368124</v>
      </c>
      <c r="F20" s="88" t="s">
        <v>9</v>
      </c>
      <c r="G20" s="79" t="s">
        <v>9</v>
      </c>
      <c r="H20" s="95" t="s">
        <v>10</v>
      </c>
      <c r="I20" s="89" t="s">
        <v>83</v>
      </c>
      <c r="J20" s="88" t="s">
        <v>13</v>
      </c>
    </row>
    <row r="21" spans="2:10" ht="81">
      <c r="B21" s="80" t="s">
        <v>16</v>
      </c>
      <c r="C21" s="81">
        <f>+'EVAL_OFERTA ECONOMICA_Lote 6'!F8*'EVAL_OFERTA ECONOMICA_Lote 6'!E8</f>
        <v>3097262</v>
      </c>
      <c r="D21" s="82">
        <v>2023000</v>
      </c>
      <c r="E21" s="83">
        <f t="shared" si="1"/>
        <v>0.34684246925187473</v>
      </c>
      <c r="F21" s="88" t="s">
        <v>9</v>
      </c>
      <c r="G21" s="79" t="s">
        <v>9</v>
      </c>
      <c r="H21" s="95" t="s">
        <v>10</v>
      </c>
      <c r="I21" s="89" t="s">
        <v>83</v>
      </c>
      <c r="J21" s="88" t="s">
        <v>13</v>
      </c>
    </row>
    <row r="22" spans="2:10" ht="81">
      <c r="B22" s="80" t="s">
        <v>11</v>
      </c>
      <c r="C22" s="81">
        <f>+'EVAL_OFERTA ECONOMICA_Lote 6'!F8*'EVAL_OFERTA ECONOMICA_Lote 6'!E8</f>
        <v>3097262</v>
      </c>
      <c r="D22" s="82">
        <v>2380000</v>
      </c>
      <c r="E22" s="83">
        <f t="shared" si="1"/>
        <v>0.23157937559044084</v>
      </c>
      <c r="F22" s="88" t="s">
        <v>9</v>
      </c>
      <c r="G22" s="79" t="s">
        <v>9</v>
      </c>
      <c r="H22" s="95" t="s">
        <v>10</v>
      </c>
      <c r="I22" s="89" t="s">
        <v>86</v>
      </c>
      <c r="J22" s="88" t="s">
        <v>13</v>
      </c>
    </row>
    <row r="25" spans="2:10" s="55" customFormat="1">
      <c r="B25" s="39" t="s">
        <v>0</v>
      </c>
      <c r="C25" s="40">
        <v>7</v>
      </c>
      <c r="D25" s="51"/>
      <c r="E25" s="52"/>
      <c r="F25" s="66"/>
      <c r="G25" s="53"/>
      <c r="H25" s="54"/>
      <c r="I25" s="54"/>
      <c r="J25" s="61"/>
    </row>
    <row r="27" spans="2:10" s="43" customFormat="1" ht="27">
      <c r="B27" s="39" t="s">
        <v>1</v>
      </c>
      <c r="C27" s="46" t="s">
        <v>2</v>
      </c>
      <c r="D27" s="47" t="s">
        <v>3</v>
      </c>
      <c r="E27" s="48" t="s">
        <v>4</v>
      </c>
      <c r="F27" s="84" t="s">
        <v>5</v>
      </c>
      <c r="G27" s="49" t="s">
        <v>6</v>
      </c>
      <c r="H27" s="49" t="s">
        <v>79</v>
      </c>
      <c r="I27" s="49" t="s">
        <v>82</v>
      </c>
      <c r="J27" s="84" t="s">
        <v>7</v>
      </c>
    </row>
    <row r="28" spans="2:10" ht="81">
      <c r="B28" s="80" t="s">
        <v>16</v>
      </c>
      <c r="C28" s="81">
        <f>+'EVAL_OFERTA ECONOMICA_Lote 7'!F8*'EVAL_OFERTA ECONOMICA_Lote 7'!E8</f>
        <v>662735</v>
      </c>
      <c r="D28" s="82">
        <f>+'EVAL_OFERTA ECONOMICA_Lote 7'!K8*'EVAL_OFERTA ECONOMICA_Lote 7'!E8</f>
        <v>490280</v>
      </c>
      <c r="E28" s="83">
        <f t="shared" ref="E28" si="2">(C28-D28)/C28</f>
        <v>0.26021713052728468</v>
      </c>
      <c r="F28" s="88" t="s">
        <v>9</v>
      </c>
      <c r="G28" s="79" t="s">
        <v>9</v>
      </c>
      <c r="H28" s="95" t="s">
        <v>10</v>
      </c>
      <c r="I28" s="89" t="s">
        <v>83</v>
      </c>
      <c r="J28" s="88" t="s">
        <v>13</v>
      </c>
    </row>
    <row r="30" spans="2:10" s="55" customFormat="1">
      <c r="C30" s="56"/>
      <c r="D30" s="57"/>
      <c r="E30" s="52"/>
      <c r="F30" s="66"/>
      <c r="G30" s="53"/>
      <c r="H30" s="54"/>
      <c r="I30" s="54"/>
      <c r="J30" s="61"/>
    </row>
    <row r="31" spans="2:10" s="53" customFormat="1">
      <c r="B31" s="39" t="s">
        <v>0</v>
      </c>
      <c r="C31" s="40">
        <v>10</v>
      </c>
      <c r="D31" s="51"/>
      <c r="E31" s="52"/>
      <c r="F31" s="66"/>
      <c r="H31" s="58"/>
      <c r="I31" s="58"/>
      <c r="J31" s="61"/>
    </row>
    <row r="33" spans="2:10" ht="27">
      <c r="B33" s="39" t="s">
        <v>1</v>
      </c>
      <c r="C33" s="46" t="s">
        <v>2</v>
      </c>
      <c r="D33" s="47" t="s">
        <v>3</v>
      </c>
      <c r="E33" s="48" t="s">
        <v>4</v>
      </c>
      <c r="F33" s="84" t="s">
        <v>5</v>
      </c>
      <c r="G33" s="49" t="s">
        <v>6</v>
      </c>
      <c r="H33" s="49" t="s">
        <v>79</v>
      </c>
      <c r="I33" s="49" t="s">
        <v>82</v>
      </c>
      <c r="J33" s="84" t="s">
        <v>7</v>
      </c>
    </row>
    <row r="34" spans="2:10" ht="81">
      <c r="B34" s="80" t="s">
        <v>14</v>
      </c>
      <c r="C34" s="81">
        <f>+'EVAL_OFERTA ECONOMICA_Lote 10'!F8*'EVAL_OFERTA ECONOMICA_Lote 10'!E8</f>
        <v>11935895</v>
      </c>
      <c r="D34" s="82">
        <f>+'EVAL_OFERTA ECONOMICA_Lote 10'!G8*'EVAL_OFERTA ECONOMICA_Lote 10'!E8</f>
        <v>4105500</v>
      </c>
      <c r="E34" s="83">
        <f>(C34-D34)/C34</f>
        <v>0.65603752378853863</v>
      </c>
      <c r="F34" s="88" t="s">
        <v>9</v>
      </c>
      <c r="G34" s="88" t="s">
        <v>9</v>
      </c>
      <c r="H34" s="89" t="s">
        <v>10</v>
      </c>
      <c r="I34" s="89" t="s">
        <v>83</v>
      </c>
      <c r="J34" s="88" t="s">
        <v>13</v>
      </c>
    </row>
    <row r="35" spans="2:10" ht="85.5" customHeight="1">
      <c r="B35" s="80" t="s">
        <v>17</v>
      </c>
      <c r="C35" s="81">
        <f>+C34</f>
        <v>11935895</v>
      </c>
      <c r="D35" s="82">
        <f>+'EVAL_OFERTA ECONOMICA_Lote 10'!I8*'EVAL_OFERTA ECONOMICA_Lote 10'!E8</f>
        <v>9703885</v>
      </c>
      <c r="E35" s="83">
        <f t="shared" ref="E35:E38" si="3">(C35-D35)/C35</f>
        <v>0.18699980185817652</v>
      </c>
      <c r="F35" s="88" t="s">
        <v>9</v>
      </c>
      <c r="G35" s="79" t="s">
        <v>9</v>
      </c>
      <c r="H35" s="96" t="s">
        <v>12</v>
      </c>
      <c r="I35" s="96" t="s">
        <v>84</v>
      </c>
      <c r="J35" s="88" t="s">
        <v>13</v>
      </c>
    </row>
    <row r="36" spans="2:10" ht="81">
      <c r="B36" s="80" t="s">
        <v>15</v>
      </c>
      <c r="C36" s="81">
        <f>+C35</f>
        <v>11935895</v>
      </c>
      <c r="D36" s="82">
        <f>+'EVAL_OFERTA ECONOMICA_Lote 10'!J8*'EVAL_OFERTA ECONOMICA_Lote 10'!E8</f>
        <v>8461555</v>
      </c>
      <c r="E36" s="83">
        <f t="shared" si="3"/>
        <v>0.29108332471088261</v>
      </c>
      <c r="F36" s="88" t="s">
        <v>9</v>
      </c>
      <c r="G36" s="79" t="s">
        <v>9</v>
      </c>
      <c r="H36" s="95" t="s">
        <v>10</v>
      </c>
      <c r="I36" s="89" t="s">
        <v>83</v>
      </c>
      <c r="J36" s="88" t="s">
        <v>13</v>
      </c>
    </row>
    <row r="37" spans="2:10" ht="40.5">
      <c r="B37" s="80" t="s">
        <v>16</v>
      </c>
      <c r="C37" s="81">
        <f>+C36</f>
        <v>11935895</v>
      </c>
      <c r="D37" s="82">
        <f>+'EVAL_OFERTA ECONOMICA_Lote 10'!K8*'EVAL_OFERTA ECONOMICA_Lote 10'!E8</f>
        <v>9639000</v>
      </c>
      <c r="E37" s="83">
        <f t="shared" si="3"/>
        <v>0.19243592541656909</v>
      </c>
      <c r="F37" s="88" t="s">
        <v>9</v>
      </c>
      <c r="G37" s="79" t="s">
        <v>9</v>
      </c>
      <c r="H37" s="96" t="s">
        <v>12</v>
      </c>
      <c r="I37" s="96" t="s">
        <v>12</v>
      </c>
      <c r="J37" s="88" t="s">
        <v>13</v>
      </c>
    </row>
    <row r="38" spans="2:10" ht="27">
      <c r="B38" s="80" t="s">
        <v>11</v>
      </c>
      <c r="C38" s="81">
        <f>+C37</f>
        <v>11935895</v>
      </c>
      <c r="D38" s="82">
        <f>+'EVAL_OFERTA ECONOMICA_Lote 10'!L8*'EVAL_OFERTA ECONOMICA_Lote 10'!E8</f>
        <v>11305000</v>
      </c>
      <c r="E38" s="83">
        <f t="shared" si="3"/>
        <v>5.2856949562642766E-2</v>
      </c>
      <c r="F38" s="88" t="s">
        <v>9</v>
      </c>
      <c r="G38" s="79" t="s">
        <v>9</v>
      </c>
      <c r="H38" s="96" t="s">
        <v>12</v>
      </c>
      <c r="I38" s="94" t="s">
        <v>85</v>
      </c>
      <c r="J38" s="88" t="s">
        <v>13</v>
      </c>
    </row>
    <row r="41" spans="2:10" s="53" customFormat="1">
      <c r="B41" s="39" t="s">
        <v>0</v>
      </c>
      <c r="C41" s="40">
        <v>11</v>
      </c>
      <c r="D41" s="51"/>
      <c r="E41" s="52"/>
      <c r="F41" s="66"/>
      <c r="H41" s="58"/>
      <c r="I41" s="58"/>
      <c r="J41" s="61"/>
    </row>
    <row r="43" spans="2:10" ht="27">
      <c r="B43" s="39" t="s">
        <v>1</v>
      </c>
      <c r="C43" s="46" t="s">
        <v>2</v>
      </c>
      <c r="D43" s="47" t="s">
        <v>3</v>
      </c>
      <c r="E43" s="48" t="s">
        <v>4</v>
      </c>
      <c r="F43" s="84" t="s">
        <v>5</v>
      </c>
      <c r="G43" s="49" t="s">
        <v>6</v>
      </c>
      <c r="H43" s="49" t="s">
        <v>79</v>
      </c>
      <c r="I43" s="49" t="s">
        <v>82</v>
      </c>
      <c r="J43" s="84" t="s">
        <v>7</v>
      </c>
    </row>
    <row r="44" spans="2:10" ht="27">
      <c r="B44" s="80" t="s">
        <v>11</v>
      </c>
      <c r="C44" s="81">
        <f>+'EVAL_OFERTA ECONOMICA_Lote 11'!F8*'EVAL_OFERTA ECONOMICA_Lote 11'!E8</f>
        <v>27452604</v>
      </c>
      <c r="D44" s="82">
        <f>+'EVAL_OFERTA ECONOMICA_Lote 11'!L8*'EVAL_OFERTA ECONOMICA_Lote 11'!E8</f>
        <v>25704000</v>
      </c>
      <c r="E44" s="83">
        <f t="shared" ref="E44" si="4">(C44-D44)/C44</f>
        <v>6.3695378405633218E-2</v>
      </c>
      <c r="F44" s="88" t="s">
        <v>9</v>
      </c>
      <c r="G44" s="79" t="s">
        <v>9</v>
      </c>
      <c r="H44" s="96" t="s">
        <v>12</v>
      </c>
      <c r="I44" s="94" t="s">
        <v>85</v>
      </c>
      <c r="J44" s="88" t="s">
        <v>13</v>
      </c>
    </row>
    <row r="45" spans="2:10">
      <c r="B45" s="97"/>
      <c r="C45" s="98"/>
      <c r="D45" s="99"/>
      <c r="E45" s="100"/>
      <c r="F45" s="101"/>
      <c r="G45" s="102"/>
      <c r="H45" s="103"/>
      <c r="I45" s="103"/>
      <c r="J45" s="104"/>
    </row>
    <row r="47" spans="2:10" s="53" customFormat="1">
      <c r="B47" s="39" t="s">
        <v>0</v>
      </c>
      <c r="C47" s="40">
        <v>13</v>
      </c>
      <c r="D47" s="51"/>
      <c r="E47" s="52"/>
      <c r="F47" s="66"/>
      <c r="H47" s="58"/>
      <c r="I47" s="58"/>
      <c r="J47" s="61"/>
    </row>
    <row r="49" spans="2:10" ht="27">
      <c r="B49" s="39" t="s">
        <v>1</v>
      </c>
      <c r="C49" s="46" t="s">
        <v>2</v>
      </c>
      <c r="D49" s="47" t="s">
        <v>3</v>
      </c>
      <c r="E49" s="48" t="s">
        <v>4</v>
      </c>
      <c r="F49" s="84" t="s">
        <v>5</v>
      </c>
      <c r="G49" s="49" t="s">
        <v>6</v>
      </c>
      <c r="H49" s="49" t="s">
        <v>79</v>
      </c>
      <c r="I49" s="49" t="s">
        <v>82</v>
      </c>
      <c r="J49" s="84" t="s">
        <v>7</v>
      </c>
    </row>
    <row r="50" spans="2:10" ht="81">
      <c r="B50" s="80" t="s">
        <v>14</v>
      </c>
      <c r="C50" s="81">
        <f>+'EVAL_OFERTA ECONOMICA_Lote 13'!F8*'EVAL_OFERTA ECONOMICA_Lote 13'!E8</f>
        <v>77908206</v>
      </c>
      <c r="D50" s="82">
        <f>+'EVAL_OFERTA ECONOMICA_Lote 13'!G8*'EVAL_OFERTA ECONOMICA_Lote 13'!E8</f>
        <v>55930000</v>
      </c>
      <c r="E50" s="83">
        <f>(C50-D50)/C50</f>
        <v>0.282103864642962</v>
      </c>
      <c r="F50" s="88" t="s">
        <v>9</v>
      </c>
      <c r="G50" s="88" t="s">
        <v>9</v>
      </c>
      <c r="H50" s="89" t="s">
        <v>10</v>
      </c>
      <c r="I50" s="89" t="s">
        <v>83</v>
      </c>
      <c r="J50" s="88" t="s">
        <v>13</v>
      </c>
    </row>
    <row r="51" spans="2:10" ht="81">
      <c r="B51" s="80" t="s">
        <v>8</v>
      </c>
      <c r="C51" s="81">
        <f>+C50</f>
        <v>77908206</v>
      </c>
      <c r="D51" s="82">
        <f>+'EVAL_OFERTA ECONOMICA_Lote 13'!H8*'EVAL_OFERTA ECONOMICA_Lote 13'!E8</f>
        <v>54140000</v>
      </c>
      <c r="E51" s="83">
        <f t="shared" ref="E51:E52" si="5">(C51-D51)/C51</f>
        <v>0.30507962152279566</v>
      </c>
      <c r="F51" s="88" t="s">
        <v>9</v>
      </c>
      <c r="G51" s="79" t="s">
        <v>9</v>
      </c>
      <c r="H51" s="95" t="s">
        <v>10</v>
      </c>
      <c r="I51" s="89" t="s">
        <v>83</v>
      </c>
      <c r="J51" s="88" t="s">
        <v>13</v>
      </c>
    </row>
    <row r="52" spans="2:10" ht="81">
      <c r="B52" s="80" t="s">
        <v>11</v>
      </c>
      <c r="C52" s="81">
        <f>+C51</f>
        <v>77908206</v>
      </c>
      <c r="D52" s="82">
        <f>+'EVAL_OFERTA ECONOMICA_Lote 13'!L8*'EVAL_OFERTA ECONOMICA_Lote 13'!E8</f>
        <v>57120000</v>
      </c>
      <c r="E52" s="83">
        <f t="shared" si="5"/>
        <v>0.26682947878430163</v>
      </c>
      <c r="F52" s="88" t="s">
        <v>9</v>
      </c>
      <c r="G52" s="79" t="s">
        <v>9</v>
      </c>
      <c r="H52" s="95" t="s">
        <v>10</v>
      </c>
      <c r="I52" s="89" t="s">
        <v>86</v>
      </c>
      <c r="J52" s="88" t="s">
        <v>13</v>
      </c>
    </row>
    <row r="55" spans="2:10" s="53" customFormat="1">
      <c r="B55" s="39" t="s">
        <v>0</v>
      </c>
      <c r="C55" s="40">
        <v>14</v>
      </c>
      <c r="D55" s="51"/>
      <c r="E55" s="52"/>
      <c r="F55" s="66"/>
      <c r="H55" s="58"/>
      <c r="I55" s="58"/>
      <c r="J55" s="61"/>
    </row>
    <row r="57" spans="2:10" ht="27">
      <c r="B57" s="39" t="s">
        <v>1</v>
      </c>
      <c r="C57" s="46" t="s">
        <v>2</v>
      </c>
      <c r="D57" s="47" t="s">
        <v>3</v>
      </c>
      <c r="E57" s="48" t="s">
        <v>4</v>
      </c>
      <c r="F57" s="84" t="s">
        <v>5</v>
      </c>
      <c r="G57" s="49" t="s">
        <v>6</v>
      </c>
      <c r="H57" s="49" t="s">
        <v>79</v>
      </c>
      <c r="I57" s="49" t="s">
        <v>82</v>
      </c>
      <c r="J57" s="84" t="s">
        <v>7</v>
      </c>
    </row>
    <row r="58" spans="2:10" ht="81">
      <c r="B58" s="80" t="s">
        <v>14</v>
      </c>
      <c r="C58" s="81">
        <f>+'EVAL_OFERTA ECONOMICA_Lote 14'!F8*'EVAL_OFERTA ECONOMICA_Lote 14'!E8</f>
        <v>31030203</v>
      </c>
      <c r="D58" s="82">
        <f>+'EVAL_OFERTA ECONOMICA_Lote 14'!G8*'EVAL_OFERTA ECONOMICA_Lote 14'!E8</f>
        <v>15351000</v>
      </c>
      <c r="E58" s="83">
        <f>(C58-D58)/C58</f>
        <v>0.50528844429409625</v>
      </c>
      <c r="F58" s="88" t="s">
        <v>9</v>
      </c>
      <c r="G58" s="88" t="s">
        <v>9</v>
      </c>
      <c r="H58" s="89" t="s">
        <v>10</v>
      </c>
      <c r="I58" s="89" t="s">
        <v>83</v>
      </c>
      <c r="J58" s="88" t="s">
        <v>13</v>
      </c>
    </row>
    <row r="59" spans="2:10" ht="81">
      <c r="B59" s="80" t="s">
        <v>8</v>
      </c>
      <c r="C59" s="81">
        <f>+C58</f>
        <v>31030203</v>
      </c>
      <c r="D59" s="82">
        <f>+'EVAL_OFERTA ECONOMICA_Lote 14'!H8*'EVAL_OFERTA ECONOMICA_Lote 14'!E8</f>
        <v>24699999</v>
      </c>
      <c r="E59" s="83">
        <f t="shared" ref="E59:E60" si="6">(C59-D59)/C59</f>
        <v>0.20400137246926808</v>
      </c>
      <c r="F59" s="88" t="s">
        <v>9</v>
      </c>
      <c r="G59" s="79" t="s">
        <v>9</v>
      </c>
      <c r="H59" s="95" t="s">
        <v>10</v>
      </c>
      <c r="I59" s="89" t="s">
        <v>83</v>
      </c>
      <c r="J59" s="88" t="s">
        <v>13</v>
      </c>
    </row>
    <row r="60" spans="2:10" ht="27">
      <c r="B60" s="80" t="s">
        <v>11</v>
      </c>
      <c r="C60" s="81">
        <f>+C59</f>
        <v>31030203</v>
      </c>
      <c r="D60" s="82">
        <f>+'EVAL_OFERTA ECONOMICA_Lote 14'!L8*'EVAL_OFERTA ECONOMICA_Lote 14'!E8</f>
        <v>28560000</v>
      </c>
      <c r="E60" s="83">
        <f t="shared" si="6"/>
        <v>7.9606407989016373E-2</v>
      </c>
      <c r="F60" s="88" t="s">
        <v>9</v>
      </c>
      <c r="G60" s="79" t="s">
        <v>9</v>
      </c>
      <c r="H60" s="96" t="s">
        <v>12</v>
      </c>
      <c r="I60" s="94" t="s">
        <v>85</v>
      </c>
      <c r="J60" s="88" t="s">
        <v>13</v>
      </c>
    </row>
    <row r="63" spans="2:10" s="61" customFormat="1">
      <c r="B63" s="39" t="s">
        <v>0</v>
      </c>
      <c r="C63" s="40">
        <v>20</v>
      </c>
      <c r="D63" s="59"/>
      <c r="E63" s="60"/>
      <c r="F63" s="66"/>
      <c r="H63" s="62"/>
      <c r="I63" s="62"/>
    </row>
    <row r="65" spans="2:10" ht="27">
      <c r="B65" s="39" t="s">
        <v>1</v>
      </c>
      <c r="C65" s="46" t="s">
        <v>2</v>
      </c>
      <c r="D65" s="47" t="s">
        <v>3</v>
      </c>
      <c r="E65" s="48" t="s">
        <v>4</v>
      </c>
      <c r="F65" s="84" t="s">
        <v>5</v>
      </c>
      <c r="G65" s="49" t="s">
        <v>6</v>
      </c>
      <c r="H65" s="49" t="s">
        <v>79</v>
      </c>
      <c r="I65" s="49" t="s">
        <v>82</v>
      </c>
      <c r="J65" s="84" t="s">
        <v>7</v>
      </c>
    </row>
    <row r="66" spans="2:10" ht="81">
      <c r="B66" s="80" t="s">
        <v>11</v>
      </c>
      <c r="C66" s="81">
        <f>+'EVAL_OFERTA ECONOMICA_Lote 20'!F8*'EVAL_OFERTA ECONOMICA_Lote 20'!E8</f>
        <v>11998434</v>
      </c>
      <c r="D66" s="82">
        <f>+'EVAL_OFERTA ECONOMICA_Lote 20'!L8*'EVAL_OFERTA ECONOMICA_Lote 20'!E8</f>
        <v>8568000</v>
      </c>
      <c r="E66" s="83">
        <f t="shared" ref="E66" si="7">(C66-D66)/C66</f>
        <v>0.28590681083881447</v>
      </c>
      <c r="F66" s="88" t="s">
        <v>9</v>
      </c>
      <c r="G66" s="79" t="s">
        <v>9</v>
      </c>
      <c r="H66" s="95" t="s">
        <v>10</v>
      </c>
      <c r="I66" s="89" t="s">
        <v>86</v>
      </c>
      <c r="J66" s="88" t="s">
        <v>13</v>
      </c>
    </row>
    <row r="69" spans="2:10" s="61" customFormat="1">
      <c r="B69" s="39" t="s">
        <v>0</v>
      </c>
      <c r="C69" s="40">
        <v>22</v>
      </c>
      <c r="D69" s="59"/>
      <c r="E69" s="60"/>
      <c r="F69" s="66"/>
      <c r="H69" s="62"/>
      <c r="I69" s="62"/>
    </row>
    <row r="71" spans="2:10" ht="27">
      <c r="B71" s="39" t="s">
        <v>1</v>
      </c>
      <c r="C71" s="46" t="s">
        <v>2</v>
      </c>
      <c r="D71" s="47" t="s">
        <v>3</v>
      </c>
      <c r="E71" s="48" t="s">
        <v>4</v>
      </c>
      <c r="F71" s="49" t="s">
        <v>5</v>
      </c>
      <c r="G71" s="49" t="s">
        <v>6</v>
      </c>
      <c r="H71" s="49" t="s">
        <v>79</v>
      </c>
      <c r="I71" s="49" t="s">
        <v>82</v>
      </c>
      <c r="J71" s="84" t="s">
        <v>7</v>
      </c>
    </row>
    <row r="72" spans="2:10" ht="40.5">
      <c r="B72" s="80" t="s">
        <v>16</v>
      </c>
      <c r="C72" s="81">
        <f>+'EVAL_OFERTA ECONOMICA_Lote 22'!F8*'EVAL_OFERTA ECONOMICA_Lote 22'!E8</f>
        <v>3652584</v>
      </c>
      <c r="D72" s="82">
        <f>+'EVAL_OFERTA ECONOMICA_Lote 22'!K8*'EVAL_OFERTA ECONOMICA_Lote 22'!E8</f>
        <v>3498600</v>
      </c>
      <c r="E72" s="83">
        <f t="shared" ref="E72" si="8">(C72-D72)/C72</f>
        <v>4.2157552023444227E-2</v>
      </c>
      <c r="F72" s="88" t="s">
        <v>9</v>
      </c>
      <c r="G72" s="79" t="s">
        <v>9</v>
      </c>
      <c r="H72" s="96" t="s">
        <v>12</v>
      </c>
      <c r="I72" s="96" t="s">
        <v>12</v>
      </c>
      <c r="J72" s="88" t="s">
        <v>13</v>
      </c>
    </row>
    <row r="75" spans="2:10" ht="14.25">
      <c r="B75" s="2"/>
      <c r="C75" s="2"/>
      <c r="D75" s="3"/>
      <c r="E75" s="2"/>
    </row>
    <row r="76" spans="2:10" ht="15" thickBot="1">
      <c r="B76" s="2"/>
      <c r="C76" s="5"/>
      <c r="D76" s="6"/>
      <c r="E76" s="2"/>
    </row>
    <row r="77" spans="2:10" ht="15">
      <c r="B77" s="2" t="s">
        <v>46</v>
      </c>
      <c r="C77" s="4" t="s">
        <v>78</v>
      </c>
      <c r="D77" s="3"/>
      <c r="E77" s="2"/>
    </row>
    <row r="78" spans="2:10" ht="14.25">
      <c r="B78" s="2"/>
      <c r="C78" s="2" t="s">
        <v>80</v>
      </c>
      <c r="D78" s="3"/>
      <c r="E78" s="2"/>
    </row>
    <row r="79" spans="2:10" ht="14.25">
      <c r="B79" s="2"/>
      <c r="C79" s="2" t="s">
        <v>47</v>
      </c>
      <c r="D79" s="3"/>
      <c r="E79" s="2"/>
    </row>
    <row r="80" spans="2:10" ht="14.25">
      <c r="B80" s="2"/>
      <c r="C80" s="2"/>
      <c r="D80" s="3"/>
      <c r="E80" s="2"/>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16"/>
  <sheetViews>
    <sheetView topLeftCell="A5" zoomScale="50" zoomScaleNormal="50" workbookViewId="0">
      <selection activeCell="G41" sqref="G41"/>
    </sheetView>
  </sheetViews>
  <sheetFormatPr baseColWidth="10" defaultColWidth="11.42578125" defaultRowHeight="14.25"/>
  <cols>
    <col min="1" max="1" width="22.5703125" style="2" customWidth="1"/>
    <col min="2" max="2" width="14.28515625" style="2" customWidth="1"/>
    <col min="3" max="3" width="20.8554687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2851562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52.5" customHeight="1">
      <c r="A7" s="158"/>
      <c r="B7" s="158"/>
      <c r="C7" s="158"/>
      <c r="D7" s="158"/>
      <c r="E7" s="158"/>
      <c r="F7" s="160"/>
      <c r="G7" s="33" t="s">
        <v>41</v>
      </c>
      <c r="H7" s="33" t="s">
        <v>41</v>
      </c>
      <c r="I7" s="33" t="s">
        <v>41</v>
      </c>
      <c r="J7" s="33" t="s">
        <v>41</v>
      </c>
      <c r="K7" s="33" t="s">
        <v>41</v>
      </c>
      <c r="L7" s="33" t="s">
        <v>41</v>
      </c>
      <c r="M7" s="154"/>
      <c r="N7" s="154"/>
      <c r="O7" s="156"/>
      <c r="Q7" s="33" t="s">
        <v>42</v>
      </c>
      <c r="R7" s="33" t="s">
        <v>42</v>
      </c>
      <c r="S7" s="33" t="s">
        <v>42</v>
      </c>
      <c r="T7" s="33" t="s">
        <v>42</v>
      </c>
      <c r="U7" s="33" t="s">
        <v>42</v>
      </c>
      <c r="V7" s="33" t="s">
        <v>42</v>
      </c>
    </row>
    <row r="8" spans="1:22" s="10" customFormat="1" ht="138" customHeight="1">
      <c r="A8" s="11">
        <v>3</v>
      </c>
      <c r="B8" s="12">
        <v>3</v>
      </c>
      <c r="C8" s="13" t="s">
        <v>43</v>
      </c>
      <c r="D8" s="14" t="s">
        <v>44</v>
      </c>
      <c r="E8" s="14">
        <v>1</v>
      </c>
      <c r="F8" s="15">
        <v>10896850</v>
      </c>
      <c r="G8" s="16"/>
      <c r="H8" s="16">
        <v>7980000</v>
      </c>
      <c r="I8" s="16"/>
      <c r="J8" s="16"/>
      <c r="K8" s="16"/>
      <c r="L8" s="16">
        <v>10115000</v>
      </c>
      <c r="M8" s="16">
        <f>+MIN(G8:L8)</f>
        <v>7980000</v>
      </c>
      <c r="N8" s="25">
        <f>+ABS((M8-F8)/F8)</f>
        <v>0.2676782739966137</v>
      </c>
      <c r="O8" s="26" t="s">
        <v>45</v>
      </c>
      <c r="Q8" s="21">
        <f>($F$8-G8)/$F$8</f>
        <v>1</v>
      </c>
      <c r="R8" s="22">
        <f t="shared" ref="R8:V8" si="0">($F$8-H8)/$F$8</f>
        <v>0.2676782739966137</v>
      </c>
      <c r="S8" s="21">
        <f t="shared" si="0"/>
        <v>1</v>
      </c>
      <c r="T8" s="21">
        <f t="shared" si="0"/>
        <v>1</v>
      </c>
      <c r="U8" s="21">
        <f t="shared" si="0"/>
        <v>1</v>
      </c>
      <c r="V8" s="21">
        <f t="shared" si="0"/>
        <v>7.175009291676035E-2</v>
      </c>
    </row>
    <row r="13" spans="1:22" ht="15" thickBot="1">
      <c r="B13" s="5"/>
      <c r="C13" s="6"/>
    </row>
    <row r="14" spans="1:22" ht="15">
      <c r="A14" s="2" t="s">
        <v>46</v>
      </c>
      <c r="B14" s="4" t="s">
        <v>78</v>
      </c>
    </row>
    <row r="15" spans="1:22">
      <c r="B15" s="2" t="s">
        <v>80</v>
      </c>
    </row>
    <row r="16" spans="1:22">
      <c r="B16" s="2" t="s">
        <v>47</v>
      </c>
    </row>
  </sheetData>
  <autoFilter ref="A7:N8" xr:uid="{00000000-0009-0000-0000-000002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19" priority="2" operator="equal">
      <formula>$M$8</formula>
    </cfRule>
  </conditionalFormatting>
  <conditionalFormatting sqref="Q8:V8">
    <cfRule type="cellIs" dxfId="18"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20.140625" style="2" bestFit="1" customWidth="1"/>
    <col min="16" max="16" width="11.42578125" style="2"/>
    <col min="17" max="22" width="17.2851562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6"/>
      <c r="Q7" s="33" t="s">
        <v>42</v>
      </c>
      <c r="R7" s="33" t="s">
        <v>42</v>
      </c>
      <c r="S7" s="33" t="s">
        <v>42</v>
      </c>
      <c r="T7" s="33" t="s">
        <v>42</v>
      </c>
      <c r="U7" s="33" t="s">
        <v>42</v>
      </c>
      <c r="V7" s="33" t="s">
        <v>42</v>
      </c>
    </row>
    <row r="8" spans="1:22" s="10" customFormat="1" ht="49.5" customHeight="1">
      <c r="A8" s="11">
        <v>5</v>
      </c>
      <c r="B8" s="12">
        <v>5</v>
      </c>
      <c r="C8" s="13" t="s">
        <v>48</v>
      </c>
      <c r="D8" s="14" t="s">
        <v>44</v>
      </c>
      <c r="E8" s="14">
        <v>1</v>
      </c>
      <c r="F8" s="15">
        <v>26066576</v>
      </c>
      <c r="G8" s="34"/>
      <c r="H8" s="34">
        <v>23830000</v>
      </c>
      <c r="I8" s="34"/>
      <c r="J8" s="34"/>
      <c r="K8" s="34"/>
      <c r="L8" s="34">
        <v>24990000</v>
      </c>
      <c r="M8" s="16">
        <f>+MIN(G8:L8)</f>
        <v>23830000</v>
      </c>
      <c r="N8" s="25">
        <f>+ABS((M8-F8)/F8)</f>
        <v>8.5802446780889052E-2</v>
      </c>
      <c r="O8" s="24"/>
      <c r="Q8" s="21">
        <f>($F$8-G8)/$F$8</f>
        <v>1</v>
      </c>
      <c r="R8" s="21">
        <f t="shared" ref="R8:V8" si="0">($F$8-H8)/$F$8</f>
        <v>8.5802446780889052E-2</v>
      </c>
      <c r="S8" s="21">
        <f t="shared" si="0"/>
        <v>1</v>
      </c>
      <c r="T8" s="21">
        <f t="shared" si="0"/>
        <v>1</v>
      </c>
      <c r="U8" s="21">
        <f t="shared" si="0"/>
        <v>1</v>
      </c>
      <c r="V8" s="21">
        <f t="shared" si="0"/>
        <v>4.1301013220915554E-2</v>
      </c>
    </row>
    <row r="10" spans="1:22">
      <c r="F10" s="23"/>
    </row>
    <row r="13" spans="1:22" ht="15" thickBot="1">
      <c r="B13" s="5"/>
      <c r="C13" s="6"/>
    </row>
    <row r="14" spans="1:22" ht="15">
      <c r="A14" s="2" t="s">
        <v>46</v>
      </c>
      <c r="B14" s="4" t="s">
        <v>78</v>
      </c>
    </row>
    <row r="15" spans="1:22">
      <c r="B15" s="2" t="s">
        <v>80</v>
      </c>
    </row>
    <row r="16" spans="1:22">
      <c r="B16" s="2" t="s">
        <v>47</v>
      </c>
    </row>
  </sheetData>
  <autoFilter ref="A7:N8" xr:uid="{00000000-0009-0000-0000-000003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17" priority="2" operator="equal">
      <formula>$M$8</formula>
    </cfRule>
  </conditionalFormatting>
  <conditionalFormatting sqref="Q8:V8">
    <cfRule type="cellIs" dxfId="16"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9.710937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45">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175.5" customHeight="1">
      <c r="A8" s="11">
        <v>6</v>
      </c>
      <c r="B8" s="12">
        <v>6</v>
      </c>
      <c r="C8" s="13" t="s">
        <v>49</v>
      </c>
      <c r="D8" s="14" t="s">
        <v>44</v>
      </c>
      <c r="E8" s="14">
        <v>2</v>
      </c>
      <c r="F8" s="15">
        <v>1548631</v>
      </c>
      <c r="G8" s="16">
        <v>880600</v>
      </c>
      <c r="H8" s="16"/>
      <c r="I8" s="16"/>
      <c r="J8" s="16">
        <v>1138735</v>
      </c>
      <c r="K8" s="16">
        <v>1011500</v>
      </c>
      <c r="L8" s="16">
        <v>1190000</v>
      </c>
      <c r="M8" s="16">
        <f>+MIN(G8:L8)</f>
        <v>880600</v>
      </c>
      <c r="N8" s="19">
        <f>+ABS((M8-F8)/F8)</f>
        <v>0.43136873793692621</v>
      </c>
      <c r="O8" s="20" t="s">
        <v>50</v>
      </c>
      <c r="Q8" s="22">
        <f>($F$8-G8)/$F$8</f>
        <v>0.43136873793692621</v>
      </c>
      <c r="R8" s="21">
        <f t="shared" ref="R8:V8" si="0">($F$8-H8)/$F$8</f>
        <v>1</v>
      </c>
      <c r="S8" s="21">
        <f t="shared" si="0"/>
        <v>1</v>
      </c>
      <c r="T8" s="22">
        <f t="shared" si="0"/>
        <v>0.26468280694368124</v>
      </c>
      <c r="U8" s="22">
        <f t="shared" si="0"/>
        <v>0.34684246925187473</v>
      </c>
      <c r="V8" s="22">
        <f t="shared" si="0"/>
        <v>0.23157937559044084</v>
      </c>
    </row>
    <row r="9" spans="1:22" s="35" customFormat="1">
      <c r="C9" s="36"/>
      <c r="G9" s="37"/>
      <c r="J9" s="37"/>
      <c r="K9" s="37"/>
      <c r="L9" s="37"/>
      <c r="N9" s="37"/>
    </row>
    <row r="10" spans="1:22" s="35" customFormat="1">
      <c r="C10" s="36"/>
      <c r="G10" s="37"/>
      <c r="J10" s="37"/>
      <c r="K10" s="37"/>
      <c r="L10" s="37"/>
      <c r="N10" s="37"/>
    </row>
    <row r="11" spans="1:22" s="35" customFormat="1">
      <c r="C11" s="36"/>
      <c r="J11" s="38"/>
      <c r="N11" s="37"/>
    </row>
    <row r="13" spans="1:22" ht="15" thickBot="1">
      <c r="B13" s="5"/>
      <c r="C13" s="6"/>
    </row>
    <row r="14" spans="1:22" ht="15">
      <c r="A14" s="2" t="s">
        <v>46</v>
      </c>
      <c r="B14" s="4" t="s">
        <v>78</v>
      </c>
    </row>
    <row r="15" spans="1:22">
      <c r="B15" s="2" t="s">
        <v>80</v>
      </c>
    </row>
    <row r="16" spans="1:22">
      <c r="B16" s="2" t="s">
        <v>47</v>
      </c>
    </row>
  </sheetData>
  <autoFilter ref="A7:N8" xr:uid="{00000000-0009-0000-0000-000004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15" priority="2" operator="equal">
      <formula>$M$8</formula>
    </cfRule>
  </conditionalFormatting>
  <conditionalFormatting sqref="Q8:V8">
    <cfRule type="cellIs" dxfId="14"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2851562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175.5" customHeight="1">
      <c r="A8" s="11">
        <v>7</v>
      </c>
      <c r="B8" s="12">
        <v>7</v>
      </c>
      <c r="C8" s="13" t="s">
        <v>51</v>
      </c>
      <c r="D8" s="14" t="s">
        <v>44</v>
      </c>
      <c r="E8" s="14">
        <v>1</v>
      </c>
      <c r="F8" s="15">
        <v>662735</v>
      </c>
      <c r="G8" s="16"/>
      <c r="H8" s="16"/>
      <c r="I8" s="16"/>
      <c r="J8" s="16"/>
      <c r="K8" s="16">
        <v>490280</v>
      </c>
      <c r="L8" s="16"/>
      <c r="M8" s="16">
        <f>+MIN(G8:L8)</f>
        <v>490280</v>
      </c>
      <c r="N8" s="19">
        <f>+ABS((M8-F8)/F8)</f>
        <v>0.26021713052728468</v>
      </c>
      <c r="O8" s="20" t="s">
        <v>52</v>
      </c>
      <c r="Q8" s="21">
        <f>($F$8-G8)/$F$8</f>
        <v>1</v>
      </c>
      <c r="R8" s="21">
        <f t="shared" ref="R8:V8" si="0">($F$8-H8)/$F$8</f>
        <v>1</v>
      </c>
      <c r="S8" s="21">
        <f t="shared" si="0"/>
        <v>1</v>
      </c>
      <c r="T8" s="21">
        <f t="shared" si="0"/>
        <v>1</v>
      </c>
      <c r="U8" s="22">
        <f t="shared" si="0"/>
        <v>0.26021713052728468</v>
      </c>
      <c r="V8" s="21">
        <f t="shared" si="0"/>
        <v>1</v>
      </c>
    </row>
    <row r="9" spans="1:22" s="35" customFormat="1">
      <c r="C9" s="36"/>
      <c r="K9" s="37"/>
      <c r="N9" s="37"/>
    </row>
    <row r="10" spans="1:22" s="35" customFormat="1">
      <c r="C10" s="36"/>
      <c r="K10" s="37"/>
      <c r="N10" s="37"/>
    </row>
    <row r="13" spans="1:22" ht="15" thickBot="1">
      <c r="B13" s="5"/>
      <c r="C13" s="6"/>
    </row>
    <row r="14" spans="1:22" ht="15">
      <c r="A14" s="2" t="s">
        <v>46</v>
      </c>
      <c r="B14" s="4" t="s">
        <v>78</v>
      </c>
    </row>
    <row r="15" spans="1:22">
      <c r="B15" s="2" t="s">
        <v>80</v>
      </c>
    </row>
    <row r="16" spans="1:22">
      <c r="B16" s="2" t="s">
        <v>47</v>
      </c>
    </row>
  </sheetData>
  <autoFilter ref="A7:N8" xr:uid="{00000000-0009-0000-0000-000005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13" priority="2" operator="equal">
      <formula>$M$8</formula>
    </cfRule>
  </conditionalFormatting>
  <conditionalFormatting sqref="Q8:V8">
    <cfRule type="cellIs" dxfId="12"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8554687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53</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154.5" customHeight="1">
      <c r="A8" s="11">
        <v>10</v>
      </c>
      <c r="B8" s="12">
        <v>40</v>
      </c>
      <c r="C8" s="13" t="s">
        <v>54</v>
      </c>
      <c r="D8" s="14" t="s">
        <v>44</v>
      </c>
      <c r="E8" s="14">
        <v>5</v>
      </c>
      <c r="F8" s="15">
        <v>2387179</v>
      </c>
      <c r="G8" s="16">
        <v>821100</v>
      </c>
      <c r="H8" s="16"/>
      <c r="I8" s="28">
        <v>1940777</v>
      </c>
      <c r="J8" s="28">
        <v>1692311</v>
      </c>
      <c r="K8" s="28">
        <v>1927800</v>
      </c>
      <c r="L8" s="16">
        <v>2261000</v>
      </c>
      <c r="M8" s="16">
        <f>+MIN(G8:L8)</f>
        <v>821100</v>
      </c>
      <c r="N8" s="19">
        <f>+ABS((M8-F8)/F8)</f>
        <v>0.65603752378853863</v>
      </c>
      <c r="O8" s="27" t="s">
        <v>55</v>
      </c>
      <c r="Q8" s="22">
        <f>($F$8-G8)/$F$8</f>
        <v>0.65603752378853863</v>
      </c>
      <c r="R8" s="21">
        <f t="shared" ref="R8:V8" si="0">($F$8-H8)/$F$8</f>
        <v>1</v>
      </c>
      <c r="S8" s="21">
        <f t="shared" si="0"/>
        <v>0.18699980185817652</v>
      </c>
      <c r="T8" s="22">
        <f t="shared" si="0"/>
        <v>0.29108332471088261</v>
      </c>
      <c r="U8" s="21">
        <f t="shared" si="0"/>
        <v>0.19243592541656909</v>
      </c>
      <c r="V8" s="21">
        <f t="shared" si="0"/>
        <v>5.2856949562642766E-2</v>
      </c>
    </row>
    <row r="13" spans="1:22" ht="15" thickBot="1">
      <c r="B13" s="5"/>
      <c r="C13" s="6"/>
    </row>
    <row r="14" spans="1:22" ht="15">
      <c r="A14" s="2" t="s">
        <v>46</v>
      </c>
      <c r="B14" s="4" t="s">
        <v>78</v>
      </c>
    </row>
    <row r="15" spans="1:22">
      <c r="B15" s="2" t="s">
        <v>80</v>
      </c>
    </row>
    <row r="16" spans="1:22">
      <c r="B16" s="2" t="s">
        <v>47</v>
      </c>
    </row>
  </sheetData>
  <autoFilter ref="A7:N8" xr:uid="{00000000-0009-0000-0000-000006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11" priority="2" operator="equal">
      <formula>$M$8</formula>
    </cfRule>
  </conditionalFormatting>
  <conditionalFormatting sqref="Q8:V8">
    <cfRule type="cellIs" dxfId="10"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2851562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49.5" customHeight="1">
      <c r="A8" s="11">
        <v>11</v>
      </c>
      <c r="B8" s="12">
        <v>41</v>
      </c>
      <c r="C8" s="13" t="s">
        <v>56</v>
      </c>
      <c r="D8" s="14" t="s">
        <v>44</v>
      </c>
      <c r="E8" s="14">
        <v>3</v>
      </c>
      <c r="F8" s="15">
        <v>9150868</v>
      </c>
      <c r="G8" s="16"/>
      <c r="H8" s="16"/>
      <c r="I8" s="16"/>
      <c r="J8" s="16"/>
      <c r="K8" s="16"/>
      <c r="L8" s="16">
        <v>8568000</v>
      </c>
      <c r="M8" s="16">
        <f>+MIN(G8:L8)</f>
        <v>8568000</v>
      </c>
      <c r="N8" s="19">
        <f>+ABS((M8-F8)/F8)</f>
        <v>6.3695378405633218E-2</v>
      </c>
      <c r="O8" s="14"/>
      <c r="Q8" s="21">
        <f>($F$8-G8)/$F$8</f>
        <v>1</v>
      </c>
      <c r="R8" s="21">
        <f t="shared" ref="R8:V8" si="0">($F$8-H8)/$F$8</f>
        <v>1</v>
      </c>
      <c r="S8" s="21">
        <f t="shared" si="0"/>
        <v>1</v>
      </c>
      <c r="T8" s="21">
        <f t="shared" si="0"/>
        <v>1</v>
      </c>
      <c r="U8" s="21">
        <f t="shared" si="0"/>
        <v>1</v>
      </c>
      <c r="V8" s="21">
        <f t="shared" si="0"/>
        <v>6.3695378405633218E-2</v>
      </c>
    </row>
    <row r="13" spans="1:22" ht="15" thickBot="1">
      <c r="B13" s="5"/>
      <c r="C13" s="6"/>
    </row>
    <row r="14" spans="1:22" ht="15">
      <c r="A14" s="2" t="s">
        <v>46</v>
      </c>
      <c r="B14" s="4" t="s">
        <v>78</v>
      </c>
    </row>
    <row r="15" spans="1:22">
      <c r="B15" s="2" t="s">
        <v>80</v>
      </c>
    </row>
    <row r="16" spans="1:22">
      <c r="B16" s="2" t="s">
        <v>47</v>
      </c>
    </row>
  </sheetData>
  <autoFilter ref="A7:N8" xr:uid="{00000000-0009-0000-0000-000007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9" priority="2" operator="equal">
      <formula>$M$8</formula>
    </cfRule>
  </conditionalFormatting>
  <conditionalFormatting sqref="Q8:V8">
    <cfRule type="cellIs" dxfId="8"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8554687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165" customHeight="1">
      <c r="A8" s="11">
        <v>13</v>
      </c>
      <c r="B8" s="12">
        <v>43</v>
      </c>
      <c r="C8" s="13" t="s">
        <v>57</v>
      </c>
      <c r="D8" s="14" t="s">
        <v>44</v>
      </c>
      <c r="E8" s="14">
        <v>2</v>
      </c>
      <c r="F8" s="15">
        <v>38954103</v>
      </c>
      <c r="G8" s="16">
        <v>27965000</v>
      </c>
      <c r="H8" s="16">
        <v>27070000</v>
      </c>
      <c r="I8" s="16"/>
      <c r="J8" s="16"/>
      <c r="K8" s="16"/>
      <c r="L8" s="16">
        <v>28560000</v>
      </c>
      <c r="M8" s="16">
        <f>+MIN(G8:L8)</f>
        <v>27070000</v>
      </c>
      <c r="N8" s="19">
        <f>+ABS((M8-F8)/F8)</f>
        <v>0.30507962152279566</v>
      </c>
      <c r="O8" s="20" t="s">
        <v>58</v>
      </c>
      <c r="Q8" s="22">
        <f>($F$8-G8)/$F$8</f>
        <v>0.282103864642962</v>
      </c>
      <c r="R8" s="22">
        <f t="shared" ref="R8:V8" si="0">($F$8-H8)/$F$8</f>
        <v>0.30507962152279566</v>
      </c>
      <c r="S8" s="21">
        <f t="shared" si="0"/>
        <v>1</v>
      </c>
      <c r="T8" s="21">
        <f t="shared" si="0"/>
        <v>1</v>
      </c>
      <c r="U8" s="21">
        <f t="shared" si="0"/>
        <v>1</v>
      </c>
      <c r="V8" s="22">
        <f t="shared" si="0"/>
        <v>0.26682947878430163</v>
      </c>
    </row>
    <row r="13" spans="1:22" ht="15" thickBot="1">
      <c r="B13" s="5"/>
      <c r="C13" s="6"/>
    </row>
    <row r="14" spans="1:22" ht="15">
      <c r="A14" s="2" t="s">
        <v>46</v>
      </c>
      <c r="B14" s="4" t="s">
        <v>78</v>
      </c>
    </row>
    <row r="15" spans="1:22">
      <c r="B15" s="2" t="s">
        <v>80</v>
      </c>
    </row>
    <row r="16" spans="1:22">
      <c r="B16" s="2" t="s">
        <v>47</v>
      </c>
    </row>
  </sheetData>
  <autoFilter ref="A7:N8" xr:uid="{00000000-0009-0000-0000-000008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7" priority="2" operator="equal">
      <formula>$M$8</formula>
    </cfRule>
  </conditionalFormatting>
  <conditionalFormatting sqref="Q8:V8">
    <cfRule type="cellIs" dxfId="6"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8554687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179.25" customHeight="1">
      <c r="A8" s="11">
        <v>14</v>
      </c>
      <c r="B8" s="12">
        <v>44</v>
      </c>
      <c r="C8" s="13" t="s">
        <v>59</v>
      </c>
      <c r="D8" s="14" t="s">
        <v>44</v>
      </c>
      <c r="E8" s="14">
        <v>1</v>
      </c>
      <c r="F8" s="15">
        <v>31030203</v>
      </c>
      <c r="G8" s="16">
        <v>15351000</v>
      </c>
      <c r="H8" s="16">
        <v>24699999</v>
      </c>
      <c r="I8" s="16"/>
      <c r="J8" s="16"/>
      <c r="K8" s="16"/>
      <c r="L8" s="16">
        <v>28560000</v>
      </c>
      <c r="M8" s="16">
        <f>+MIN(G8:L8)</f>
        <v>15351000</v>
      </c>
      <c r="N8" s="19">
        <f>+ABS((M8-F8)/F8)</f>
        <v>0.50528844429409625</v>
      </c>
      <c r="O8" s="20" t="s">
        <v>60</v>
      </c>
      <c r="Q8" s="22">
        <f>($F$8-G8)/$F$8</f>
        <v>0.50528844429409625</v>
      </c>
      <c r="R8" s="22">
        <f t="shared" ref="R8:V8" si="0">($F$8-H8)/$F$8</f>
        <v>0.20400137246926808</v>
      </c>
      <c r="S8" s="21">
        <f t="shared" si="0"/>
        <v>1</v>
      </c>
      <c r="T8" s="21">
        <f t="shared" si="0"/>
        <v>1</v>
      </c>
      <c r="U8" s="21">
        <f t="shared" si="0"/>
        <v>1</v>
      </c>
      <c r="V8" s="21">
        <f t="shared" si="0"/>
        <v>7.9606407989016373E-2</v>
      </c>
    </row>
    <row r="10" spans="1:22">
      <c r="H10" s="31"/>
    </row>
    <row r="13" spans="1:22" ht="15" thickBot="1">
      <c r="B13" s="5"/>
      <c r="C13" s="6"/>
    </row>
    <row r="14" spans="1:22" ht="15">
      <c r="A14" s="2" t="s">
        <v>46</v>
      </c>
      <c r="B14" s="4" t="s">
        <v>78</v>
      </c>
    </row>
    <row r="15" spans="1:22">
      <c r="B15" s="2" t="s">
        <v>80</v>
      </c>
    </row>
    <row r="16" spans="1:22">
      <c r="B16" s="2" t="s">
        <v>47</v>
      </c>
    </row>
  </sheetData>
  <autoFilter ref="A7:N8" xr:uid="{00000000-0009-0000-0000-000009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5" priority="3" operator="equal">
      <formula>$M$8</formula>
    </cfRule>
  </conditionalFormatting>
  <conditionalFormatting sqref="Q8:V8">
    <cfRule type="cellIs" dxfId="4" priority="2"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V16"/>
  <sheetViews>
    <sheetView topLeftCell="A4"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2851562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163.5" customHeight="1">
      <c r="A8" s="11">
        <v>20</v>
      </c>
      <c r="B8" s="12">
        <v>50</v>
      </c>
      <c r="C8" s="13" t="s">
        <v>61</v>
      </c>
      <c r="D8" s="14" t="s">
        <v>44</v>
      </c>
      <c r="E8" s="14">
        <v>6</v>
      </c>
      <c r="F8" s="15">
        <v>1999739</v>
      </c>
      <c r="G8" s="16"/>
      <c r="H8" s="16"/>
      <c r="I8" s="16"/>
      <c r="J8" s="16"/>
      <c r="K8" s="16"/>
      <c r="L8" s="16">
        <v>1428000</v>
      </c>
      <c r="M8" s="16">
        <f>+MIN(G8:L8)</f>
        <v>1428000</v>
      </c>
      <c r="N8" s="19">
        <f>+ABS((M8-F8)/F8)</f>
        <v>0.28590681083881447</v>
      </c>
      <c r="O8" s="20" t="s">
        <v>62</v>
      </c>
      <c r="Q8" s="21">
        <f>($F$8-G8)/$F$8</f>
        <v>1</v>
      </c>
      <c r="R8" s="21">
        <f t="shared" ref="R8:V8" si="0">($F$8-H8)/$F$8</f>
        <v>1</v>
      </c>
      <c r="S8" s="21">
        <f t="shared" si="0"/>
        <v>1</v>
      </c>
      <c r="T8" s="21">
        <f t="shared" si="0"/>
        <v>1</v>
      </c>
      <c r="U8" s="21">
        <f t="shared" si="0"/>
        <v>1</v>
      </c>
      <c r="V8" s="22">
        <f t="shared" si="0"/>
        <v>0.28590681083881447</v>
      </c>
    </row>
    <row r="9" spans="1:22" s="35" customFormat="1">
      <c r="C9" s="36"/>
      <c r="L9" s="37"/>
      <c r="N9" s="37"/>
    </row>
    <row r="13" spans="1:22" ht="15" thickBot="1">
      <c r="B13" s="5"/>
      <c r="C13" s="6"/>
    </row>
    <row r="14" spans="1:22" ht="15">
      <c r="A14" s="2" t="s">
        <v>46</v>
      </c>
      <c r="B14" s="4" t="s">
        <v>78</v>
      </c>
    </row>
    <row r="15" spans="1:22">
      <c r="B15" s="2" t="s">
        <v>80</v>
      </c>
    </row>
    <row r="16" spans="1:22">
      <c r="B16" s="2" t="s">
        <v>47</v>
      </c>
    </row>
  </sheetData>
  <autoFilter ref="A7:N8" xr:uid="{00000000-0009-0000-0000-00000A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3" priority="2" operator="equal">
      <formula>$M$8</formula>
    </cfRule>
  </conditionalFormatting>
  <conditionalFormatting sqref="Q8:V8">
    <cfRule type="cellIs" dxfId="2"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V16"/>
  <sheetViews>
    <sheetView zoomScale="50" zoomScaleNormal="50" workbookViewId="0">
      <selection activeCell="B16" sqref="B16"/>
    </sheetView>
  </sheetViews>
  <sheetFormatPr baseColWidth="10" defaultColWidth="11.42578125" defaultRowHeight="14.25"/>
  <cols>
    <col min="1" max="1" width="22.5703125" style="2" customWidth="1"/>
    <col min="2" max="2" width="14.28515625" style="2" customWidth="1"/>
    <col min="3" max="3" width="56.140625" style="3" bestFit="1" customWidth="1"/>
    <col min="4" max="4" width="15.28515625" style="2" customWidth="1"/>
    <col min="5" max="5" width="18.42578125" style="2" customWidth="1"/>
    <col min="6" max="6" width="19.7109375" style="2" customWidth="1"/>
    <col min="7" max="7" width="27.28515625" style="2" customWidth="1"/>
    <col min="8" max="8" width="20.7109375" style="2" bestFit="1" customWidth="1"/>
    <col min="9" max="12" width="20.7109375" style="2" customWidth="1"/>
    <col min="13" max="13" width="18" style="2" customWidth="1"/>
    <col min="14" max="14" width="11.42578125" style="18"/>
    <col min="15" max="15" width="32.28515625" style="2" customWidth="1"/>
    <col min="16" max="16" width="11.42578125" style="2"/>
    <col min="17" max="22" width="17.28515625" style="2" customWidth="1"/>
    <col min="23" max="16384" width="11.42578125" style="2"/>
  </cols>
  <sheetData>
    <row r="1" spans="1:22" ht="20.25" customHeight="1">
      <c r="A1" s="135"/>
      <c r="B1" s="136"/>
      <c r="C1" s="141" t="s">
        <v>18</v>
      </c>
      <c r="D1" s="142"/>
      <c r="E1" s="142"/>
      <c r="F1" s="142"/>
      <c r="G1" s="142"/>
      <c r="H1" s="142"/>
      <c r="I1" s="142"/>
      <c r="J1" s="142"/>
      <c r="K1" s="142"/>
      <c r="L1" s="142"/>
      <c r="M1" s="142"/>
      <c r="N1" s="142"/>
      <c r="O1" s="143"/>
    </row>
    <row r="2" spans="1:22" ht="20.25" customHeight="1">
      <c r="A2" s="137"/>
      <c r="B2" s="138"/>
      <c r="C2" s="144" t="s">
        <v>19</v>
      </c>
      <c r="D2" s="145"/>
      <c r="E2" s="145"/>
      <c r="F2" s="145"/>
      <c r="G2" s="145"/>
      <c r="H2" s="145"/>
      <c r="I2" s="145"/>
      <c r="J2" s="145"/>
      <c r="K2" s="145"/>
      <c r="L2" s="145"/>
      <c r="M2" s="145"/>
      <c r="N2" s="145"/>
      <c r="O2" s="146"/>
    </row>
    <row r="3" spans="1:22" ht="26.25" customHeight="1">
      <c r="A3" s="137"/>
      <c r="B3" s="138"/>
      <c r="C3" s="1" t="s">
        <v>20</v>
      </c>
      <c r="D3" s="147" t="s">
        <v>21</v>
      </c>
      <c r="E3" s="148"/>
      <c r="F3" s="148"/>
      <c r="G3" s="148"/>
      <c r="H3" s="148"/>
      <c r="I3" s="148"/>
      <c r="J3" s="148"/>
      <c r="K3" s="148"/>
      <c r="L3" s="148"/>
      <c r="M3" s="148"/>
      <c r="N3" s="148"/>
      <c r="O3" s="149"/>
    </row>
    <row r="4" spans="1:22" ht="44.1" customHeight="1">
      <c r="A4" s="139"/>
      <c r="B4" s="140"/>
      <c r="C4" s="7" t="s">
        <v>22</v>
      </c>
      <c r="D4" s="150" t="s">
        <v>23</v>
      </c>
      <c r="E4" s="151"/>
      <c r="F4" s="151"/>
      <c r="G4" s="151"/>
      <c r="H4" s="151"/>
      <c r="I4" s="151"/>
      <c r="J4" s="151"/>
      <c r="K4" s="151"/>
      <c r="L4" s="151"/>
      <c r="M4" s="151"/>
      <c r="N4" s="151"/>
      <c r="O4" s="152"/>
    </row>
    <row r="5" spans="1:22" ht="25.5" customHeight="1">
      <c r="A5" s="134" t="s">
        <v>24</v>
      </c>
      <c r="B5" s="134"/>
      <c r="C5" s="30" t="s">
        <v>25</v>
      </c>
      <c r="D5" s="153">
        <f ca="1">TODAY()</f>
        <v>45125</v>
      </c>
      <c r="E5" s="153"/>
      <c r="F5" s="29"/>
      <c r="G5" s="8"/>
      <c r="H5" s="8"/>
      <c r="I5" s="8"/>
      <c r="J5" s="8"/>
      <c r="K5" s="8"/>
      <c r="L5" s="8"/>
      <c r="M5" s="8"/>
      <c r="N5" s="17"/>
      <c r="O5" s="9"/>
    </row>
    <row r="6" spans="1:22" ht="60">
      <c r="A6" s="157" t="s">
        <v>26</v>
      </c>
      <c r="B6" s="157" t="s">
        <v>27</v>
      </c>
      <c r="C6" s="157" t="s">
        <v>28</v>
      </c>
      <c r="D6" s="157" t="s">
        <v>29</v>
      </c>
      <c r="E6" s="157" t="s">
        <v>30</v>
      </c>
      <c r="F6" s="159" t="s">
        <v>31</v>
      </c>
      <c r="G6" s="32" t="s">
        <v>32</v>
      </c>
      <c r="H6" s="32" t="s">
        <v>33</v>
      </c>
      <c r="I6" s="32" t="s">
        <v>34</v>
      </c>
      <c r="J6" s="32" t="s">
        <v>35</v>
      </c>
      <c r="K6" s="32" t="s">
        <v>36</v>
      </c>
      <c r="L6" s="32" t="s">
        <v>37</v>
      </c>
      <c r="M6" s="154" t="s">
        <v>38</v>
      </c>
      <c r="N6" s="154" t="s">
        <v>39</v>
      </c>
      <c r="O6" s="155" t="s">
        <v>40</v>
      </c>
      <c r="Q6" s="32" t="s">
        <v>32</v>
      </c>
      <c r="R6" s="32" t="s">
        <v>33</v>
      </c>
      <c r="S6" s="32" t="s">
        <v>34</v>
      </c>
      <c r="T6" s="32" t="s">
        <v>35</v>
      </c>
      <c r="U6" s="32" t="s">
        <v>36</v>
      </c>
      <c r="V6" s="32" t="s">
        <v>37</v>
      </c>
    </row>
    <row r="7" spans="1:22" ht="39.75" customHeight="1">
      <c r="A7" s="158"/>
      <c r="B7" s="158"/>
      <c r="C7" s="158"/>
      <c r="D7" s="158"/>
      <c r="E7" s="158"/>
      <c r="F7" s="160"/>
      <c r="G7" s="33" t="s">
        <v>41</v>
      </c>
      <c r="H7" s="33" t="s">
        <v>41</v>
      </c>
      <c r="I7" s="33" t="s">
        <v>41</v>
      </c>
      <c r="J7" s="33" t="s">
        <v>41</v>
      </c>
      <c r="K7" s="33" t="s">
        <v>41</v>
      </c>
      <c r="L7" s="33" t="s">
        <v>41</v>
      </c>
      <c r="M7" s="154"/>
      <c r="N7" s="154"/>
      <c r="O7" s="155"/>
      <c r="Q7" s="33" t="s">
        <v>42</v>
      </c>
      <c r="R7" s="33" t="s">
        <v>42</v>
      </c>
      <c r="S7" s="33" t="s">
        <v>42</v>
      </c>
      <c r="T7" s="33" t="s">
        <v>42</v>
      </c>
      <c r="U7" s="33" t="s">
        <v>42</v>
      </c>
      <c r="V7" s="33" t="s">
        <v>42</v>
      </c>
    </row>
    <row r="8" spans="1:22" s="10" customFormat="1" ht="49.5" customHeight="1">
      <c r="A8" s="11">
        <v>22</v>
      </c>
      <c r="B8" s="12">
        <v>52</v>
      </c>
      <c r="C8" s="13" t="s">
        <v>63</v>
      </c>
      <c r="D8" s="14" t="s">
        <v>44</v>
      </c>
      <c r="E8" s="14">
        <v>12</v>
      </c>
      <c r="F8" s="15">
        <v>304382</v>
      </c>
      <c r="G8" s="16"/>
      <c r="H8" s="16"/>
      <c r="I8" s="16"/>
      <c r="J8" s="16"/>
      <c r="K8" s="16">
        <v>291550</v>
      </c>
      <c r="L8" s="16"/>
      <c r="M8" s="16">
        <f>+MIN(G8:L8)</f>
        <v>291550</v>
      </c>
      <c r="N8" s="19">
        <f>+ABS((M8-F8)/F8)</f>
        <v>4.2157552023444227E-2</v>
      </c>
      <c r="O8" s="14"/>
      <c r="Q8" s="21">
        <f>($F$8-G8)/$F$8</f>
        <v>1</v>
      </c>
      <c r="R8" s="21">
        <f t="shared" ref="R8:V8" si="0">($F$8-H8)/$F$8</f>
        <v>1</v>
      </c>
      <c r="S8" s="21">
        <f t="shared" si="0"/>
        <v>1</v>
      </c>
      <c r="T8" s="21">
        <f t="shared" si="0"/>
        <v>1</v>
      </c>
      <c r="U8" s="21">
        <f t="shared" si="0"/>
        <v>4.2157552023444227E-2</v>
      </c>
      <c r="V8" s="21">
        <f t="shared" si="0"/>
        <v>1</v>
      </c>
    </row>
    <row r="13" spans="1:22" ht="15" thickBot="1">
      <c r="B13" s="5"/>
      <c r="C13" s="6"/>
    </row>
    <row r="14" spans="1:22" ht="15">
      <c r="A14" s="2" t="s">
        <v>46</v>
      </c>
      <c r="B14" s="4" t="s">
        <v>78</v>
      </c>
    </row>
    <row r="15" spans="1:22">
      <c r="B15" s="2" t="s">
        <v>80</v>
      </c>
    </row>
    <row r="16" spans="1:22">
      <c r="B16" s="2" t="s">
        <v>47</v>
      </c>
    </row>
  </sheetData>
  <autoFilter ref="A7:N8" xr:uid="{00000000-0009-0000-0000-00000B000000}"/>
  <mergeCells count="16">
    <mergeCell ref="M6:M7"/>
    <mergeCell ref="N6:N7"/>
    <mergeCell ref="O6:O7"/>
    <mergeCell ref="A6:A7"/>
    <mergeCell ref="B6:B7"/>
    <mergeCell ref="C6:C7"/>
    <mergeCell ref="D6:D7"/>
    <mergeCell ref="E6:E7"/>
    <mergeCell ref="F6:F7"/>
    <mergeCell ref="A5:B5"/>
    <mergeCell ref="A1:B4"/>
    <mergeCell ref="C1:O1"/>
    <mergeCell ref="C2:O2"/>
    <mergeCell ref="D3:O3"/>
    <mergeCell ref="D4:O4"/>
    <mergeCell ref="D5:E5"/>
  </mergeCells>
  <conditionalFormatting sqref="G8:L8">
    <cfRule type="cellIs" dxfId="1" priority="2" operator="equal">
      <formula>$M$8</formula>
    </cfRule>
  </conditionalFormatting>
  <conditionalFormatting sqref="Q8:V8">
    <cfRule type="cellIs" dxfId="0" priority="1" operator="equal">
      <formula>$M$8</formula>
    </cfRule>
  </conditionalFormatting>
  <printOptions horizontalCentered="1"/>
  <pageMargins left="0.70866141732283472" right="0.70866141732283472" top="0.74803149606299213" bottom="0.74803149606299213" header="0.31496062992125984" footer="0.31496062992125984"/>
  <pageSetup scale="38" fitToHeight="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4E9EB9D349A4248A25C69E14143B03B" ma:contentTypeVersion="18" ma:contentTypeDescription="Crear nuevo documento." ma:contentTypeScope="" ma:versionID="c2e252904697230525e84a9ade584e3f">
  <xsd:schema xmlns:xsd="http://www.w3.org/2001/XMLSchema" xmlns:xs="http://www.w3.org/2001/XMLSchema" xmlns:p="http://schemas.microsoft.com/office/2006/metadata/properties" xmlns:ns2="119bbf59-6ab2-49ab-8d32-7d08c22b1760" xmlns:ns3="da6213ee-aeaa-4b66-9f7b-4f94cf83654e" targetNamespace="http://schemas.microsoft.com/office/2006/metadata/properties" ma:root="true" ma:fieldsID="6ea56c62f17167fb39a5df6c5d6516db" ns2:_="" ns3:_="">
    <xsd:import namespace="119bbf59-6ab2-49ab-8d32-7d08c22b1760"/>
    <xsd:import namespace="da6213ee-aeaa-4b66-9f7b-4f94cf83654e"/>
    <xsd:element name="properties">
      <xsd:complexType>
        <xsd:sequence>
          <xsd:element name="documentManagement">
            <xsd:complexType>
              <xsd:all>
                <xsd:element ref="ns3:SharedWithUsers" minOccurs="0"/>
                <xsd:element ref="ns3:SharedWithDetails" minOccurs="0"/>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bbf59-6ab2-49ab-8d32-7d08c22b176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9f0f1b29-331a-4fda-ad04-6b362431c8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6213ee-aeaa-4b66-9f7b-4f94cf83654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3" nillable="true" ma:displayName="Taxonomy Catch All Column" ma:hidden="true" ma:list="{c7df60ea-d70e-4202-a91c-ede4085c8487}" ma:internalName="TaxCatchAll" ma:readOnly="false" ma:showField="CatchAllData" ma:web="da6213ee-aeaa-4b66-9f7b-4f94cf836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a6213ee-aeaa-4b66-9f7b-4f94cf83654e" xsi:nil="true"/>
    <lcf76f155ced4ddcb4097134ff3c332f xmlns="119bbf59-6ab2-49ab-8d32-7d08c22b176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C57BE6-C9C3-43D0-9EC8-A15D9EECAC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9bbf59-6ab2-49ab-8d32-7d08c22b1760"/>
    <ds:schemaRef ds:uri="da6213ee-aeaa-4b66-9f7b-4f94cf8365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7399D6C-CAEC-450F-B8DF-2637C5EDF9EC}">
  <ds:schemaRefs>
    <ds:schemaRef ds:uri="http://schemas.microsoft.com/office/2006/metadata/properties"/>
    <ds:schemaRef ds:uri="http://schemas.microsoft.com/office/infopath/2007/PartnerControls"/>
    <ds:schemaRef ds:uri="da6213ee-aeaa-4b66-9f7b-4f94cf83654e"/>
    <ds:schemaRef ds:uri="119bbf59-6ab2-49ab-8d32-7d08c22b1760"/>
  </ds:schemaRefs>
</ds:datastoreItem>
</file>

<file path=customXml/itemProps3.xml><?xml version="1.0" encoding="utf-8"?>
<ds:datastoreItem xmlns:ds="http://schemas.openxmlformats.org/officeDocument/2006/customXml" ds:itemID="{7D318946-DCA9-4F74-9ABE-743E9BFAA9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PUNTAJE OFERTA ECONOMICA</vt:lpstr>
      <vt:lpstr>RESUMEN EVALUCION FINANC-ECONOM</vt:lpstr>
      <vt:lpstr>EVAL_OFERTA ECONOMICA_Lote 3</vt:lpstr>
      <vt:lpstr>EVAL_OFERTA ECONOMICA_Lote  5</vt:lpstr>
      <vt:lpstr>EVAL_OFERTA ECONOMICA_Lote 6</vt:lpstr>
      <vt:lpstr>EVAL_OFERTA ECONOMICA_Lote 7</vt:lpstr>
      <vt:lpstr>EVAL_OFERTA ECONOMICA_Lote 10</vt:lpstr>
      <vt:lpstr>EVAL_OFERTA ECONOMICA_Lote 11</vt:lpstr>
      <vt:lpstr>EVAL_OFERTA ECONOMICA_Lote 13</vt:lpstr>
      <vt:lpstr>EVAL_OFERTA ECONOMICA_Lote 14</vt:lpstr>
      <vt:lpstr>EVAL_OFERTA ECONOMICA_Lote 20</vt:lpstr>
      <vt:lpstr>EVAL_OFERTA ECONOMICA_Lote 22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Isabella Gil Mahecha</cp:lastModifiedBy>
  <cp:revision/>
  <dcterms:created xsi:type="dcterms:W3CDTF">2022-06-15T20:35:54Z</dcterms:created>
  <dcterms:modified xsi:type="dcterms:W3CDTF">2023-07-18T18:29:41Z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0x01010034E9EB9D349A4248A25C69E14143B03B</vt:lpwstr>
  </property>
  <property fmtid="{D5CDD505-2E9C-101B-9397-08002B2CF9AE}" pid="3" name="MediaServiceImageTags">
    <vt:lpwstr/>
  </property>
</Properties>
</file>