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705"/>
  <workbookPr autoCompressPictures="0"/>
  <bookViews>
    <workbookView xWindow="0" yWindow="-460" windowWidth="28800" windowHeight="18000" firstSheet="4" activeTab="4"/>
  </bookViews>
  <sheets>
    <sheet name="4 cotizaciones " sheetId="3" state="hidden" r:id="rId1"/>
    <sheet name="Cotizaciones " sheetId="4" state="hidden" r:id="rId2"/>
    <sheet name="BASE" sheetId="5" state="hidden" r:id="rId3"/>
    <sheet name="Cotizaciones  (3)" sheetId="6" state="hidden" r:id="rId4"/>
    <sheet name="PROMEDIO DE VALORES" sheetId="9" r:id="rId5"/>
    <sheet name="SED" sheetId="8" state="hidden" r:id="rId6"/>
  </sheets>
  <externalReferences>
    <externalReference r:id="rId7"/>
  </externalReferences>
  <definedNames>
    <definedName name="_xlnm.Print_Area" localSheetId="0">'4 cotizaciones '!$A$1:$N$138</definedName>
    <definedName name="_xlnm.Print_Area" localSheetId="2">BASE!$A$1:$H$140</definedName>
    <definedName name="_xlnm.Print_Area" localSheetId="1">'Cotizaciones '!$A$1:$H$140</definedName>
    <definedName name="_xlnm.Print_Area" localSheetId="3">'Cotizaciones  (3)'!$A$1:$H$140</definedName>
    <definedName name="_xlnm.Print_Area" localSheetId="4">'PROMEDIO DE VALORES'!$A$1:$H$122</definedName>
    <definedName name="_xlnm.Print_Area" localSheetId="5">SED!$A$1:$H$80</definedName>
  </definedNames>
  <calcPr calcId="162913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5" i="9" l="1"/>
  <c r="I121" i="9"/>
  <c r="J121" i="9"/>
  <c r="F121" i="9"/>
  <c r="E121" i="9"/>
  <c r="D121" i="9"/>
  <c r="K120" i="9"/>
  <c r="G120" i="9"/>
  <c r="H120" i="9"/>
  <c r="G119" i="9"/>
  <c r="H119" i="9"/>
  <c r="K119" i="9"/>
  <c r="K118" i="9"/>
  <c r="G118" i="9"/>
  <c r="H118" i="9"/>
  <c r="G116" i="9"/>
  <c r="H116" i="9"/>
  <c r="K116" i="9"/>
  <c r="H115" i="9"/>
  <c r="K115" i="9"/>
  <c r="G115" i="9"/>
  <c r="G114" i="9"/>
  <c r="H114" i="9"/>
  <c r="K114" i="9"/>
  <c r="K113" i="9"/>
  <c r="G113" i="9"/>
  <c r="H113" i="9"/>
  <c r="K112" i="9"/>
  <c r="G112" i="9"/>
  <c r="H112" i="9"/>
  <c r="K111" i="9"/>
  <c r="G111" i="9"/>
  <c r="H111" i="9"/>
  <c r="K110" i="9"/>
  <c r="G110" i="9"/>
  <c r="H110" i="9"/>
  <c r="K109" i="9"/>
  <c r="G109" i="9"/>
  <c r="H109" i="9"/>
  <c r="K107" i="9"/>
  <c r="G107" i="9"/>
  <c r="H107" i="9"/>
  <c r="K106" i="9"/>
  <c r="G106" i="9"/>
  <c r="H106" i="9"/>
  <c r="K105" i="9"/>
  <c r="G105" i="9"/>
  <c r="H105" i="9"/>
  <c r="G104" i="9"/>
  <c r="H104" i="9"/>
  <c r="K104" i="9"/>
  <c r="H103" i="9"/>
  <c r="K103" i="9"/>
  <c r="G103" i="9"/>
  <c r="G102" i="9"/>
  <c r="H102" i="9"/>
  <c r="K102" i="9"/>
  <c r="K100" i="9"/>
  <c r="H100" i="9"/>
  <c r="G100" i="9"/>
  <c r="K99" i="9"/>
  <c r="G99" i="9"/>
  <c r="H99" i="9"/>
  <c r="G98" i="9"/>
  <c r="H98" i="9"/>
  <c r="K98" i="9"/>
  <c r="K96" i="9"/>
  <c r="G94" i="9"/>
  <c r="H94" i="9"/>
  <c r="K94" i="9"/>
  <c r="G93" i="9"/>
  <c r="H93" i="9"/>
  <c r="K93" i="9"/>
  <c r="G92" i="9"/>
  <c r="H92" i="9"/>
  <c r="K92" i="9"/>
  <c r="G91" i="9"/>
  <c r="H91" i="9"/>
  <c r="K91" i="9"/>
  <c r="G90" i="9"/>
  <c r="H90" i="9"/>
  <c r="K90" i="9"/>
  <c r="K89" i="9"/>
  <c r="G89" i="9"/>
  <c r="H89" i="9"/>
  <c r="G88" i="9"/>
  <c r="H88" i="9"/>
  <c r="K88" i="9"/>
  <c r="G87" i="9"/>
  <c r="H87" i="9"/>
  <c r="K87" i="9"/>
  <c r="K86" i="9"/>
  <c r="G86" i="9"/>
  <c r="H86" i="9"/>
  <c r="G85" i="9"/>
  <c r="H85" i="9"/>
  <c r="K85" i="9"/>
  <c r="G84" i="9"/>
  <c r="H84" i="9"/>
  <c r="K84" i="9"/>
  <c r="G83" i="9"/>
  <c r="H83" i="9"/>
  <c r="K83" i="9"/>
  <c r="G82" i="9"/>
  <c r="H82" i="9"/>
  <c r="K82" i="9"/>
  <c r="G81" i="9"/>
  <c r="H81" i="9"/>
  <c r="K81" i="9"/>
  <c r="G80" i="9"/>
  <c r="H80" i="9"/>
  <c r="K80" i="9"/>
  <c r="G79" i="9"/>
  <c r="H79" i="9"/>
  <c r="K79" i="9"/>
  <c r="G78" i="9"/>
  <c r="H78" i="9"/>
  <c r="K78" i="9"/>
  <c r="K77" i="9"/>
  <c r="G77" i="9"/>
  <c r="H77" i="9"/>
  <c r="G76" i="9"/>
  <c r="H76" i="9"/>
  <c r="K76" i="9"/>
  <c r="G75" i="9"/>
  <c r="H75" i="9"/>
  <c r="K75" i="9"/>
  <c r="G73" i="9"/>
  <c r="H73" i="9"/>
  <c r="K73" i="9"/>
  <c r="G72" i="9"/>
  <c r="H72" i="9"/>
  <c r="K72" i="9"/>
  <c r="G71" i="9"/>
  <c r="H71" i="9"/>
  <c r="K71" i="9"/>
  <c r="G69" i="9"/>
  <c r="H69" i="9"/>
  <c r="K69" i="9"/>
  <c r="K68" i="9"/>
  <c r="G68" i="9"/>
  <c r="H68" i="9"/>
  <c r="G67" i="9"/>
  <c r="H67" i="9"/>
  <c r="K67" i="9"/>
  <c r="K65" i="9"/>
  <c r="G65" i="9"/>
  <c r="H65" i="9"/>
  <c r="K64" i="9"/>
  <c r="G64" i="9"/>
  <c r="H64" i="9"/>
  <c r="K63" i="9"/>
  <c r="G63" i="9"/>
  <c r="H63" i="9"/>
  <c r="K62" i="9"/>
  <c r="G62" i="9"/>
  <c r="H62" i="9"/>
  <c r="K61" i="9"/>
  <c r="G61" i="9"/>
  <c r="H61" i="9"/>
  <c r="G60" i="9"/>
  <c r="H60" i="9"/>
  <c r="K60" i="9"/>
  <c r="G59" i="9"/>
  <c r="H59" i="9"/>
  <c r="K59" i="9"/>
  <c r="G58" i="9"/>
  <c r="H58" i="9"/>
  <c r="K58" i="9"/>
  <c r="K57" i="9"/>
  <c r="G57" i="9"/>
  <c r="H57" i="9"/>
  <c r="K56" i="9"/>
  <c r="G56" i="9"/>
  <c r="H56" i="9"/>
  <c r="K54" i="9"/>
  <c r="G54" i="9"/>
  <c r="H54" i="9"/>
  <c r="K53" i="9"/>
  <c r="G53" i="9"/>
  <c r="H53" i="9"/>
  <c r="G52" i="9"/>
  <c r="H52" i="9"/>
  <c r="K52" i="9"/>
  <c r="G51" i="9"/>
  <c r="H51" i="9"/>
  <c r="K51" i="9"/>
  <c r="G50" i="9"/>
  <c r="H50" i="9"/>
  <c r="K50" i="9"/>
  <c r="G49" i="9"/>
  <c r="H49" i="9"/>
  <c r="K49" i="9"/>
  <c r="K48" i="9"/>
  <c r="G48" i="9"/>
  <c r="H48" i="9"/>
  <c r="G47" i="9"/>
  <c r="H47" i="9"/>
  <c r="K47" i="9"/>
  <c r="K45" i="9"/>
  <c r="G45" i="9"/>
  <c r="H45" i="9"/>
  <c r="K44" i="9"/>
  <c r="G44" i="9"/>
  <c r="H44" i="9"/>
  <c r="G43" i="9"/>
  <c r="H43" i="9"/>
  <c r="K43" i="9"/>
  <c r="K42" i="9"/>
  <c r="G42" i="9"/>
  <c r="H42" i="9"/>
  <c r="G41" i="9"/>
  <c r="H41" i="9"/>
  <c r="K41" i="9"/>
  <c r="K40" i="9"/>
  <c r="G40" i="9"/>
  <c r="H40" i="9"/>
  <c r="K39" i="9"/>
  <c r="G39" i="9"/>
  <c r="H39" i="9"/>
  <c r="K38" i="9"/>
  <c r="G38" i="9"/>
  <c r="H38" i="9"/>
  <c r="K37" i="9"/>
  <c r="G37" i="9"/>
  <c r="H37" i="9"/>
  <c r="K36" i="9"/>
  <c r="G36" i="9"/>
  <c r="H36" i="9"/>
  <c r="G34" i="9"/>
  <c r="H34" i="9"/>
  <c r="K34" i="9"/>
  <c r="G33" i="9"/>
  <c r="H33" i="9"/>
  <c r="K33" i="9"/>
  <c r="G32" i="9"/>
  <c r="H32" i="9"/>
  <c r="K32" i="9"/>
  <c r="G31" i="9"/>
  <c r="H31" i="9"/>
  <c r="K31" i="9"/>
  <c r="K30" i="9"/>
  <c r="G30" i="9"/>
  <c r="H30" i="9"/>
  <c r="G29" i="9"/>
  <c r="H29" i="9"/>
  <c r="K29" i="9"/>
  <c r="K28" i="9"/>
  <c r="G28" i="9"/>
  <c r="H28" i="9"/>
  <c r="G27" i="9"/>
  <c r="H27" i="9"/>
  <c r="K27" i="9"/>
  <c r="G26" i="9"/>
  <c r="H26" i="9"/>
  <c r="K26" i="9"/>
  <c r="G25" i="9"/>
  <c r="H25" i="9"/>
  <c r="K25" i="9"/>
  <c r="G24" i="9"/>
  <c r="H24" i="9"/>
  <c r="K24" i="9"/>
  <c r="G23" i="9"/>
  <c r="H23" i="9"/>
  <c r="K23" i="9"/>
  <c r="G22" i="9"/>
  <c r="H22" i="9"/>
  <c r="K22" i="9"/>
  <c r="G21" i="9"/>
  <c r="H21" i="9"/>
  <c r="K21" i="9"/>
  <c r="G20" i="9"/>
  <c r="H20" i="9"/>
  <c r="K20" i="9"/>
  <c r="G19" i="9"/>
  <c r="H19" i="9"/>
  <c r="K19" i="9"/>
  <c r="G18" i="9"/>
  <c r="H18" i="9"/>
  <c r="K18" i="9"/>
  <c r="G17" i="9"/>
  <c r="H17" i="9"/>
  <c r="K17" i="9"/>
  <c r="K15" i="9"/>
  <c r="G15" i="9"/>
  <c r="H15" i="9"/>
  <c r="K14" i="9"/>
  <c r="G14" i="9"/>
  <c r="H14" i="9"/>
  <c r="G13" i="9"/>
  <c r="H13" i="9"/>
  <c r="K13" i="9"/>
  <c r="G12" i="9"/>
  <c r="H12" i="9"/>
  <c r="K12" i="9"/>
  <c r="G11" i="9"/>
  <c r="H11" i="9"/>
  <c r="K11" i="9"/>
  <c r="G10" i="9"/>
  <c r="H10" i="9"/>
  <c r="K10" i="9"/>
  <c r="K8" i="9"/>
  <c r="K7" i="9"/>
  <c r="K6" i="9"/>
  <c r="G5" i="9"/>
  <c r="H5" i="9"/>
  <c r="K5" i="9"/>
  <c r="G4" i="9"/>
  <c r="H4" i="9"/>
  <c r="K4" i="9"/>
  <c r="G3" i="9"/>
  <c r="H3" i="9"/>
  <c r="H121" i="9"/>
  <c r="G121" i="9"/>
  <c r="K3" i="9"/>
  <c r="K121" i="9"/>
  <c r="F79" i="8"/>
  <c r="E79" i="8"/>
  <c r="D79" i="8"/>
  <c r="G78" i="8"/>
  <c r="H78" i="8"/>
  <c r="G76" i="8"/>
  <c r="H76" i="8"/>
  <c r="G75" i="8"/>
  <c r="H75" i="8"/>
  <c r="G74" i="8"/>
  <c r="H74" i="8"/>
  <c r="G72" i="8"/>
  <c r="H72" i="8"/>
  <c r="G71" i="8"/>
  <c r="H71" i="8"/>
  <c r="G70" i="8"/>
  <c r="H70" i="8"/>
  <c r="G68" i="8"/>
  <c r="H68" i="8"/>
  <c r="G67" i="8"/>
  <c r="H67" i="8"/>
  <c r="G66" i="8"/>
  <c r="H66" i="8"/>
  <c r="G64" i="8"/>
  <c r="H64" i="8"/>
  <c r="G63" i="8"/>
  <c r="H63" i="8"/>
  <c r="G62" i="8"/>
  <c r="H62" i="8"/>
  <c r="G61" i="8"/>
  <c r="H61" i="8"/>
  <c r="G60" i="8"/>
  <c r="H60" i="8"/>
  <c r="G59" i="8"/>
  <c r="H59" i="8"/>
  <c r="G58" i="8"/>
  <c r="H58" i="8"/>
  <c r="G57" i="8"/>
  <c r="H57" i="8"/>
  <c r="G56" i="8"/>
  <c r="H56" i="8"/>
  <c r="G55" i="8"/>
  <c r="H55" i="8"/>
  <c r="G54" i="8"/>
  <c r="H54" i="8"/>
  <c r="G53" i="8"/>
  <c r="H53" i="8"/>
  <c r="G52" i="8"/>
  <c r="H52" i="8"/>
  <c r="G51" i="8"/>
  <c r="H51" i="8"/>
  <c r="G50" i="8"/>
  <c r="H50" i="8"/>
  <c r="G49" i="8"/>
  <c r="H49" i="8"/>
  <c r="G48" i="8"/>
  <c r="H48" i="8"/>
  <c r="G46" i="8"/>
  <c r="H46" i="8"/>
  <c r="G45" i="8"/>
  <c r="H45" i="8"/>
  <c r="G43" i="8"/>
  <c r="H43" i="8"/>
  <c r="G42" i="8"/>
  <c r="H42" i="8"/>
  <c r="G40" i="8"/>
  <c r="H40" i="8"/>
  <c r="G39" i="8"/>
  <c r="H39" i="8"/>
  <c r="G38" i="8"/>
  <c r="H38" i="8"/>
  <c r="G36" i="8"/>
  <c r="H36" i="8"/>
  <c r="G35" i="8"/>
  <c r="H35" i="8"/>
  <c r="G34" i="8"/>
  <c r="H34" i="8"/>
  <c r="G33" i="8"/>
  <c r="H33" i="8"/>
  <c r="G32" i="8"/>
  <c r="H32" i="8"/>
  <c r="G30" i="8"/>
  <c r="H30" i="8"/>
  <c r="G29" i="8"/>
  <c r="H29" i="8"/>
  <c r="G27" i="8"/>
  <c r="H27" i="8"/>
  <c r="G26" i="8"/>
  <c r="H26" i="8"/>
  <c r="G25" i="8"/>
  <c r="H25" i="8"/>
  <c r="G24" i="8"/>
  <c r="H24" i="8"/>
  <c r="G23" i="8"/>
  <c r="H23" i="8"/>
  <c r="G22" i="8"/>
  <c r="H22" i="8"/>
  <c r="G21" i="8"/>
  <c r="H21" i="8"/>
  <c r="G20" i="8"/>
  <c r="H20" i="8"/>
  <c r="G19" i="8"/>
  <c r="H19" i="8"/>
  <c r="G18" i="8"/>
  <c r="H18" i="8"/>
  <c r="G17" i="8"/>
  <c r="H17" i="8"/>
  <c r="G16" i="8"/>
  <c r="H16" i="8"/>
  <c r="G15" i="8"/>
  <c r="H15" i="8"/>
  <c r="G14" i="8"/>
  <c r="H14" i="8"/>
  <c r="G13" i="8"/>
  <c r="H13" i="8"/>
  <c r="G12" i="8"/>
  <c r="H12" i="8"/>
  <c r="G10" i="8"/>
  <c r="H10" i="8"/>
  <c r="G9" i="8"/>
  <c r="H9" i="8"/>
  <c r="G8" i="8"/>
  <c r="H8" i="8"/>
  <c r="G7" i="8"/>
  <c r="H7" i="8"/>
  <c r="G5" i="8"/>
  <c r="H5" i="8"/>
  <c r="G4" i="8"/>
  <c r="H4" i="8"/>
  <c r="G3" i="8"/>
  <c r="L45" i="5"/>
  <c r="G45" i="5"/>
  <c r="K62" i="6"/>
  <c r="K61" i="6"/>
  <c r="K59" i="6"/>
  <c r="K58" i="6"/>
  <c r="L58" i="6"/>
  <c r="K6" i="6"/>
  <c r="H58" i="6"/>
  <c r="G50" i="6"/>
  <c r="F139" i="6"/>
  <c r="E139" i="6"/>
  <c r="D139" i="6"/>
  <c r="H138" i="6"/>
  <c r="G138" i="6"/>
  <c r="G137" i="6"/>
  <c r="H137" i="6"/>
  <c r="G136" i="6"/>
  <c r="H136" i="6"/>
  <c r="H135" i="6"/>
  <c r="L135" i="6"/>
  <c r="M135" i="6"/>
  <c r="G135" i="6"/>
  <c r="G133" i="6"/>
  <c r="H133" i="6"/>
  <c r="G132" i="6"/>
  <c r="H132" i="6"/>
  <c r="G131" i="6"/>
  <c r="H131" i="6"/>
  <c r="G130" i="6"/>
  <c r="H130" i="6"/>
  <c r="L130" i="6"/>
  <c r="M130" i="6"/>
  <c r="G129" i="6"/>
  <c r="H129" i="6"/>
  <c r="L129" i="6"/>
  <c r="M129" i="6"/>
  <c r="G128" i="6"/>
  <c r="H128" i="6"/>
  <c r="L128" i="6"/>
  <c r="M128" i="6"/>
  <c r="G127" i="6"/>
  <c r="H127" i="6"/>
  <c r="L127" i="6"/>
  <c r="M127" i="6"/>
  <c r="G126" i="6"/>
  <c r="H126" i="6"/>
  <c r="L126" i="6"/>
  <c r="M126" i="6"/>
  <c r="G125" i="6"/>
  <c r="H125" i="6"/>
  <c r="L125" i="6"/>
  <c r="M125" i="6"/>
  <c r="G124" i="6"/>
  <c r="H124" i="6"/>
  <c r="L124" i="6"/>
  <c r="M124" i="6"/>
  <c r="G123" i="6"/>
  <c r="H123" i="6"/>
  <c r="L123" i="6"/>
  <c r="M123" i="6"/>
  <c r="H121" i="6"/>
  <c r="G121" i="6"/>
  <c r="G120" i="6"/>
  <c r="H120" i="6"/>
  <c r="G119" i="6"/>
  <c r="H119" i="6"/>
  <c r="L119" i="6"/>
  <c r="M119" i="6"/>
  <c r="H118" i="6"/>
  <c r="G118" i="6"/>
  <c r="G117" i="6"/>
  <c r="H117" i="6"/>
  <c r="L117" i="6"/>
  <c r="M117" i="6"/>
  <c r="H116" i="6"/>
  <c r="L116" i="6"/>
  <c r="M116" i="6"/>
  <c r="G116" i="6"/>
  <c r="G115" i="6"/>
  <c r="H115" i="6"/>
  <c r="K114" i="6"/>
  <c r="G114" i="6"/>
  <c r="H114" i="6"/>
  <c r="L114" i="6"/>
  <c r="M114" i="6"/>
  <c r="H112" i="6"/>
  <c r="L112" i="6"/>
  <c r="M112" i="6"/>
  <c r="G112" i="6"/>
  <c r="H111" i="6"/>
  <c r="G111" i="6"/>
  <c r="G110" i="6"/>
  <c r="H110" i="6"/>
  <c r="H109" i="6"/>
  <c r="L109" i="6"/>
  <c r="M109" i="6"/>
  <c r="G109" i="6"/>
  <c r="H107" i="6"/>
  <c r="G107" i="6"/>
  <c r="G106" i="6"/>
  <c r="H106" i="6"/>
  <c r="G105" i="6"/>
  <c r="H105" i="6"/>
  <c r="H104" i="6"/>
  <c r="G104" i="6"/>
  <c r="H103" i="6"/>
  <c r="G103" i="6"/>
  <c r="G102" i="6"/>
  <c r="H102" i="6"/>
  <c r="L102" i="6"/>
  <c r="M102" i="6"/>
  <c r="H101" i="6"/>
  <c r="L101" i="6"/>
  <c r="M101" i="6"/>
  <c r="G101" i="6"/>
  <c r="G100" i="6"/>
  <c r="H100" i="6"/>
  <c r="G99" i="6"/>
  <c r="H99" i="6"/>
  <c r="H98" i="6"/>
  <c r="G98" i="6"/>
  <c r="G97" i="6"/>
  <c r="H97" i="6"/>
  <c r="L97" i="6"/>
  <c r="M97" i="6"/>
  <c r="G96" i="6"/>
  <c r="H96" i="6"/>
  <c r="H95" i="6"/>
  <c r="G95" i="6"/>
  <c r="H94" i="6"/>
  <c r="G94" i="6"/>
  <c r="G93" i="6"/>
  <c r="H93" i="6"/>
  <c r="G92" i="6"/>
  <c r="H92" i="6"/>
  <c r="H91" i="6"/>
  <c r="G91" i="6"/>
  <c r="G90" i="6"/>
  <c r="H90" i="6"/>
  <c r="L90" i="6"/>
  <c r="M90" i="6"/>
  <c r="H89" i="6"/>
  <c r="L89" i="6"/>
  <c r="M89" i="6"/>
  <c r="G89" i="6"/>
  <c r="G88" i="6"/>
  <c r="H88" i="6"/>
  <c r="L88" i="6"/>
  <c r="M88" i="6"/>
  <c r="H87" i="6"/>
  <c r="L87" i="6"/>
  <c r="M87" i="6"/>
  <c r="G87" i="6"/>
  <c r="G86" i="6"/>
  <c r="H86" i="6"/>
  <c r="L86" i="6"/>
  <c r="M86" i="6"/>
  <c r="G85" i="6"/>
  <c r="H85" i="6"/>
  <c r="H84" i="6"/>
  <c r="G84" i="6"/>
  <c r="H83" i="6"/>
  <c r="G83" i="6"/>
  <c r="G82" i="6"/>
  <c r="H82" i="6"/>
  <c r="H81" i="6"/>
  <c r="L81" i="6"/>
  <c r="M81" i="6"/>
  <c r="G81" i="6"/>
  <c r="G80" i="6"/>
  <c r="H80" i="6"/>
  <c r="L80" i="6"/>
  <c r="M80" i="6"/>
  <c r="H78" i="6"/>
  <c r="L78" i="6"/>
  <c r="M78" i="6"/>
  <c r="G78" i="6"/>
  <c r="G77" i="6"/>
  <c r="H77" i="6"/>
  <c r="L77" i="6"/>
  <c r="M77" i="6"/>
  <c r="H76" i="6"/>
  <c r="L76" i="6"/>
  <c r="M76" i="6"/>
  <c r="G76" i="6"/>
  <c r="G74" i="6"/>
  <c r="H74" i="6"/>
  <c r="L74" i="6"/>
  <c r="M74" i="6"/>
  <c r="G73" i="6"/>
  <c r="H73" i="6"/>
  <c r="G72" i="6"/>
  <c r="H72" i="6"/>
  <c r="G70" i="6"/>
  <c r="H70" i="6"/>
  <c r="H69" i="6"/>
  <c r="G69" i="6"/>
  <c r="H68" i="6"/>
  <c r="G68" i="6"/>
  <c r="G67" i="6"/>
  <c r="H67" i="6"/>
  <c r="H66" i="6"/>
  <c r="L66" i="6"/>
  <c r="M66" i="6"/>
  <c r="G66" i="6"/>
  <c r="G65" i="6"/>
  <c r="H65" i="6"/>
  <c r="L65" i="6"/>
  <c r="M65" i="6"/>
  <c r="H64" i="6"/>
  <c r="L64" i="6"/>
  <c r="M64" i="6"/>
  <c r="G64" i="6"/>
  <c r="G63" i="6"/>
  <c r="H63" i="6"/>
  <c r="L63" i="6"/>
  <c r="M63" i="6"/>
  <c r="G62" i="6"/>
  <c r="H62" i="6"/>
  <c r="G61" i="6"/>
  <c r="H61" i="6"/>
  <c r="H59" i="6"/>
  <c r="G59" i="6"/>
  <c r="G58" i="6"/>
  <c r="H57" i="6"/>
  <c r="G57" i="6"/>
  <c r="G56" i="6"/>
  <c r="H56" i="6"/>
  <c r="H55" i="6"/>
  <c r="G55" i="6"/>
  <c r="G54" i="6"/>
  <c r="H54" i="6"/>
  <c r="H53" i="6"/>
  <c r="G53" i="6"/>
  <c r="N52" i="6"/>
  <c r="K52" i="6"/>
  <c r="H52" i="6"/>
  <c r="L52" i="6"/>
  <c r="M52" i="6"/>
  <c r="G52" i="6"/>
  <c r="G49" i="6"/>
  <c r="H49" i="6"/>
  <c r="G48" i="6"/>
  <c r="H47" i="6"/>
  <c r="G47" i="6"/>
  <c r="G46" i="6"/>
  <c r="G45" i="6"/>
  <c r="H45" i="6"/>
  <c r="H44" i="6"/>
  <c r="G44" i="6"/>
  <c r="N43" i="6"/>
  <c r="K43" i="6"/>
  <c r="H43" i="6"/>
  <c r="G43" i="6"/>
  <c r="L43" i="6"/>
  <c r="M43" i="6"/>
  <c r="N42" i="6"/>
  <c r="K42" i="6"/>
  <c r="G42" i="6"/>
  <c r="L42" i="6"/>
  <c r="H41" i="6"/>
  <c r="G41" i="6"/>
  <c r="H40" i="6"/>
  <c r="G40" i="6"/>
  <c r="G39" i="6"/>
  <c r="H39" i="6"/>
  <c r="G37" i="6"/>
  <c r="H37" i="6"/>
  <c r="H36" i="6"/>
  <c r="G36" i="6"/>
  <c r="H35" i="6"/>
  <c r="G35" i="6"/>
  <c r="G34" i="6"/>
  <c r="H34" i="6"/>
  <c r="N33" i="6"/>
  <c r="L33" i="6"/>
  <c r="M33" i="6"/>
  <c r="K33" i="6"/>
  <c r="H33" i="6"/>
  <c r="G33" i="6"/>
  <c r="H32" i="6"/>
  <c r="G32" i="6"/>
  <c r="N31" i="6"/>
  <c r="K31" i="6"/>
  <c r="G31" i="6"/>
  <c r="L31" i="6"/>
  <c r="H30" i="6"/>
  <c r="G30" i="6"/>
  <c r="G29" i="6"/>
  <c r="H29" i="6"/>
  <c r="H28" i="6"/>
  <c r="G28" i="6"/>
  <c r="G27" i="6"/>
  <c r="H27" i="6"/>
  <c r="H26" i="6"/>
  <c r="G26" i="6"/>
  <c r="G25" i="6"/>
  <c r="H25" i="6"/>
  <c r="H24" i="6"/>
  <c r="G24" i="6"/>
  <c r="G23" i="6"/>
  <c r="H23" i="6"/>
  <c r="H22" i="6"/>
  <c r="G22" i="6"/>
  <c r="H21" i="6"/>
  <c r="G21" i="6"/>
  <c r="G20" i="6"/>
  <c r="H20" i="6"/>
  <c r="G19" i="6"/>
  <c r="H19" i="6"/>
  <c r="H18" i="6"/>
  <c r="G18" i="6"/>
  <c r="H17" i="6"/>
  <c r="G17" i="6"/>
  <c r="G15" i="6"/>
  <c r="H15" i="6"/>
  <c r="G14" i="6"/>
  <c r="H14" i="6"/>
  <c r="G13" i="6"/>
  <c r="H13" i="6"/>
  <c r="G12" i="6"/>
  <c r="H12" i="6"/>
  <c r="G11" i="6"/>
  <c r="H11" i="6"/>
  <c r="H10" i="6"/>
  <c r="G10" i="6"/>
  <c r="G8" i="6"/>
  <c r="H8" i="6"/>
  <c r="G7" i="6"/>
  <c r="H7" i="6"/>
  <c r="N6" i="6"/>
  <c r="G6" i="6"/>
  <c r="H6" i="6"/>
  <c r="L6" i="6"/>
  <c r="M6" i="6"/>
  <c r="G5" i="6"/>
  <c r="H5" i="6"/>
  <c r="H4" i="6"/>
  <c r="G4" i="6"/>
  <c r="H3" i="6"/>
  <c r="G3" i="6"/>
  <c r="N42" i="5"/>
  <c r="N6" i="5"/>
  <c r="K43" i="5"/>
  <c r="K42" i="5"/>
  <c r="N43" i="5"/>
  <c r="K114" i="5"/>
  <c r="G79" i="8"/>
  <c r="H3" i="8"/>
  <c r="H79" i="8"/>
  <c r="L62" i="6"/>
  <c r="M62" i="6"/>
  <c r="L59" i="6"/>
  <c r="M59" i="6"/>
  <c r="G139" i="6"/>
  <c r="L61" i="6"/>
  <c r="M61" i="6"/>
  <c r="M58" i="6"/>
  <c r="H50" i="6"/>
  <c r="L72" i="6"/>
  <c r="M72" i="6"/>
  <c r="I72" i="6"/>
  <c r="J72" i="6"/>
  <c r="M31" i="6"/>
  <c r="H31" i="6"/>
  <c r="H42" i="6"/>
  <c r="H46" i="6"/>
  <c r="H48" i="6"/>
  <c r="K54" i="5"/>
  <c r="N54" i="5"/>
  <c r="K52" i="5"/>
  <c r="N52" i="5"/>
  <c r="L33" i="5"/>
  <c r="M33" i="5"/>
  <c r="M32" i="5"/>
  <c r="L32" i="5"/>
  <c r="K33" i="5"/>
  <c r="K32" i="5"/>
  <c r="L31" i="5"/>
  <c r="K31" i="5"/>
  <c r="M31" i="5"/>
  <c r="K11" i="5"/>
  <c r="K12" i="5"/>
  <c r="K13" i="5"/>
  <c r="K10" i="5"/>
  <c r="K8" i="5"/>
  <c r="K7" i="5"/>
  <c r="K6" i="5"/>
  <c r="L43" i="5"/>
  <c r="M43" i="5"/>
  <c r="L42" i="5"/>
  <c r="M42" i="5"/>
  <c r="K3" i="5"/>
  <c r="L3" i="5"/>
  <c r="M3" i="5"/>
  <c r="N33" i="5"/>
  <c r="N31" i="5"/>
  <c r="N32" i="5"/>
  <c r="N12" i="5"/>
  <c r="N11" i="5"/>
  <c r="N10" i="5"/>
  <c r="N8" i="5"/>
  <c r="N7" i="5"/>
  <c r="F139" i="5"/>
  <c r="E139" i="5"/>
  <c r="D139" i="5"/>
  <c r="H138" i="5"/>
  <c r="G138" i="5"/>
  <c r="G137" i="5"/>
  <c r="H137" i="5"/>
  <c r="G136" i="5"/>
  <c r="H136" i="5"/>
  <c r="L135" i="5"/>
  <c r="M135" i="5"/>
  <c r="H135" i="5"/>
  <c r="G135" i="5"/>
  <c r="G133" i="5"/>
  <c r="H133" i="5"/>
  <c r="G132" i="5"/>
  <c r="H132" i="5"/>
  <c r="H131" i="5"/>
  <c r="G131" i="5"/>
  <c r="G130" i="5"/>
  <c r="H130" i="5"/>
  <c r="G129" i="5"/>
  <c r="H129" i="5"/>
  <c r="H128" i="5"/>
  <c r="L128" i="5"/>
  <c r="M128" i="5"/>
  <c r="G128" i="5"/>
  <c r="G127" i="5"/>
  <c r="H127" i="5"/>
  <c r="G126" i="5"/>
  <c r="H126" i="5"/>
  <c r="G125" i="5"/>
  <c r="H125" i="5"/>
  <c r="L125" i="5"/>
  <c r="M125" i="5"/>
  <c r="L124" i="5"/>
  <c r="M124" i="5"/>
  <c r="H124" i="5"/>
  <c r="G124" i="5"/>
  <c r="H123" i="5"/>
  <c r="L123" i="5"/>
  <c r="M123" i="5"/>
  <c r="G123" i="5"/>
  <c r="H121" i="5"/>
  <c r="G121" i="5"/>
  <c r="G120" i="5"/>
  <c r="H120" i="5"/>
  <c r="L119" i="5"/>
  <c r="M119" i="5"/>
  <c r="H119" i="5"/>
  <c r="G119" i="5"/>
  <c r="H118" i="5"/>
  <c r="G118" i="5"/>
  <c r="G117" i="5"/>
  <c r="H117" i="5"/>
  <c r="G116" i="5"/>
  <c r="H116" i="5"/>
  <c r="G115" i="5"/>
  <c r="H115" i="5"/>
  <c r="G114" i="5"/>
  <c r="H114" i="5"/>
  <c r="L114" i="5"/>
  <c r="M114" i="5"/>
  <c r="L112" i="5"/>
  <c r="M112" i="5"/>
  <c r="H112" i="5"/>
  <c r="G112" i="5"/>
  <c r="G111" i="5"/>
  <c r="H111" i="5"/>
  <c r="G110" i="5"/>
  <c r="H110" i="5"/>
  <c r="G109" i="5"/>
  <c r="H109" i="5"/>
  <c r="G107" i="5"/>
  <c r="H107" i="5"/>
  <c r="H106" i="5"/>
  <c r="G106" i="5"/>
  <c r="H105" i="5"/>
  <c r="G105" i="5"/>
  <c r="G104" i="5"/>
  <c r="H104" i="5"/>
  <c r="H103" i="5"/>
  <c r="G103" i="5"/>
  <c r="G102" i="5"/>
  <c r="H102" i="5"/>
  <c r="G101" i="5"/>
  <c r="H101" i="5"/>
  <c r="G100" i="5"/>
  <c r="H100" i="5"/>
  <c r="G99" i="5"/>
  <c r="H99" i="5"/>
  <c r="H98" i="5"/>
  <c r="G98" i="5"/>
  <c r="G97" i="5"/>
  <c r="H97" i="5"/>
  <c r="G96" i="5"/>
  <c r="H96" i="5"/>
  <c r="H95" i="5"/>
  <c r="G95" i="5"/>
  <c r="G94" i="5"/>
  <c r="H94" i="5"/>
  <c r="G93" i="5"/>
  <c r="H93" i="5"/>
  <c r="G92" i="5"/>
  <c r="H92" i="5"/>
  <c r="H91" i="5"/>
  <c r="G91" i="5"/>
  <c r="G90" i="5"/>
  <c r="H90" i="5"/>
  <c r="G89" i="5"/>
  <c r="H89" i="5"/>
  <c r="G88" i="5"/>
  <c r="H88" i="5"/>
  <c r="G87" i="5"/>
  <c r="H87" i="5"/>
  <c r="L87" i="5"/>
  <c r="M87" i="5"/>
  <c r="G86" i="5"/>
  <c r="H86" i="5"/>
  <c r="G85" i="5"/>
  <c r="H85" i="5"/>
  <c r="G84" i="5"/>
  <c r="H84" i="5"/>
  <c r="G83" i="5"/>
  <c r="H83" i="5"/>
  <c r="G82" i="5"/>
  <c r="H82" i="5"/>
  <c r="G81" i="5"/>
  <c r="H81" i="5"/>
  <c r="G80" i="5"/>
  <c r="H80" i="5"/>
  <c r="G78" i="5"/>
  <c r="H78" i="5"/>
  <c r="G77" i="5"/>
  <c r="H77" i="5"/>
  <c r="H76" i="5"/>
  <c r="L76" i="5"/>
  <c r="M76" i="5"/>
  <c r="G76" i="5"/>
  <c r="G74" i="5"/>
  <c r="H74" i="5"/>
  <c r="L74" i="5"/>
  <c r="M74" i="5"/>
  <c r="H73" i="5"/>
  <c r="G73" i="5"/>
  <c r="G72" i="5"/>
  <c r="H72" i="5"/>
  <c r="I72" i="5"/>
  <c r="J72" i="5"/>
  <c r="G70" i="5"/>
  <c r="H70" i="5"/>
  <c r="G69" i="5"/>
  <c r="H69" i="5"/>
  <c r="H68" i="5"/>
  <c r="G68" i="5"/>
  <c r="G67" i="5"/>
  <c r="H67" i="5"/>
  <c r="H66" i="5"/>
  <c r="L66" i="5"/>
  <c r="M66" i="5"/>
  <c r="G66" i="5"/>
  <c r="G65" i="5"/>
  <c r="H65" i="5"/>
  <c r="H64" i="5"/>
  <c r="G64" i="5"/>
  <c r="G63" i="5"/>
  <c r="H63" i="5"/>
  <c r="L62" i="5"/>
  <c r="M62" i="5"/>
  <c r="H62" i="5"/>
  <c r="G62" i="5"/>
  <c r="H61" i="5"/>
  <c r="L61" i="5"/>
  <c r="M61" i="5"/>
  <c r="G61" i="5"/>
  <c r="G59" i="5"/>
  <c r="H59" i="5"/>
  <c r="L58" i="5"/>
  <c r="M58" i="5"/>
  <c r="G58" i="5"/>
  <c r="H58" i="5"/>
  <c r="G57" i="5"/>
  <c r="H57" i="5"/>
  <c r="L57" i="5"/>
  <c r="M57" i="5"/>
  <c r="G56" i="5"/>
  <c r="H56" i="5"/>
  <c r="G55" i="5"/>
  <c r="H55" i="5"/>
  <c r="G54" i="5"/>
  <c r="H54" i="5"/>
  <c r="L53" i="5"/>
  <c r="M53" i="5"/>
  <c r="H53" i="5"/>
  <c r="G53" i="5"/>
  <c r="G52" i="5"/>
  <c r="H52" i="5"/>
  <c r="H50" i="5"/>
  <c r="G50" i="5"/>
  <c r="L50" i="5"/>
  <c r="L49" i="5"/>
  <c r="M49" i="5"/>
  <c r="G49" i="5"/>
  <c r="H49" i="5"/>
  <c r="L48" i="5"/>
  <c r="G48" i="5"/>
  <c r="H48" i="5"/>
  <c r="G47" i="5"/>
  <c r="L47" i="5"/>
  <c r="G46" i="5"/>
  <c r="L46" i="5"/>
  <c r="H45" i="5"/>
  <c r="G44" i="5"/>
  <c r="H44" i="5"/>
  <c r="G43" i="5"/>
  <c r="H43" i="5"/>
  <c r="H42" i="5"/>
  <c r="G42" i="5"/>
  <c r="G41" i="5"/>
  <c r="H41" i="5"/>
  <c r="H40" i="5"/>
  <c r="G40" i="5"/>
  <c r="H39" i="5"/>
  <c r="G39" i="5"/>
  <c r="G37" i="5"/>
  <c r="H37" i="5"/>
  <c r="G36" i="5"/>
  <c r="H36" i="5"/>
  <c r="G35" i="5"/>
  <c r="H35" i="5"/>
  <c r="G34" i="5"/>
  <c r="H34" i="5"/>
  <c r="G33" i="5"/>
  <c r="H33" i="5"/>
  <c r="G32" i="5"/>
  <c r="H32" i="5"/>
  <c r="H31" i="5"/>
  <c r="G31" i="5"/>
  <c r="G30" i="5"/>
  <c r="L30" i="5"/>
  <c r="G29" i="5"/>
  <c r="L28" i="5"/>
  <c r="G28" i="5"/>
  <c r="H28" i="5"/>
  <c r="G27" i="5"/>
  <c r="H27" i="5"/>
  <c r="G26" i="5"/>
  <c r="L26" i="5"/>
  <c r="G25" i="5"/>
  <c r="G24" i="5"/>
  <c r="L24" i="5"/>
  <c r="G23" i="5"/>
  <c r="L23" i="5"/>
  <c r="G22" i="5"/>
  <c r="H22" i="5"/>
  <c r="G21" i="5"/>
  <c r="H21" i="5"/>
  <c r="G20" i="5"/>
  <c r="H20" i="5"/>
  <c r="H19" i="5"/>
  <c r="G19" i="5"/>
  <c r="H18" i="5"/>
  <c r="G18" i="5"/>
  <c r="G17" i="5"/>
  <c r="H17" i="5"/>
  <c r="G15" i="5"/>
  <c r="H15" i="5"/>
  <c r="H14" i="5"/>
  <c r="G14" i="5"/>
  <c r="G13" i="5"/>
  <c r="H13" i="5"/>
  <c r="G12" i="5"/>
  <c r="H12" i="5"/>
  <c r="G11" i="5"/>
  <c r="H11" i="5"/>
  <c r="G10" i="5"/>
  <c r="H10" i="5"/>
  <c r="L10" i="5"/>
  <c r="M10" i="5"/>
  <c r="G8" i="5"/>
  <c r="H8" i="5"/>
  <c r="G7" i="5"/>
  <c r="H7" i="5"/>
  <c r="G6" i="5"/>
  <c r="H6" i="5"/>
  <c r="G5" i="5"/>
  <c r="K4" i="5"/>
  <c r="L4" i="5"/>
  <c r="M4" i="5"/>
  <c r="G4" i="5"/>
  <c r="H4" i="5"/>
  <c r="H3" i="5"/>
  <c r="G3" i="5"/>
  <c r="H139" i="6"/>
  <c r="M42" i="6"/>
  <c r="L101" i="5"/>
  <c r="M101" i="5"/>
  <c r="L102" i="5"/>
  <c r="M102" i="5"/>
  <c r="L81" i="5"/>
  <c r="M81" i="5"/>
  <c r="L72" i="5"/>
  <c r="M72" i="5"/>
  <c r="M48" i="5"/>
  <c r="H47" i="5"/>
  <c r="M47" i="5"/>
  <c r="M45" i="5"/>
  <c r="M28" i="5"/>
  <c r="M24" i="5"/>
  <c r="H23" i="5"/>
  <c r="L27" i="5"/>
  <c r="M27" i="5"/>
  <c r="H24" i="5"/>
  <c r="H30" i="5"/>
  <c r="L11" i="5"/>
  <c r="M11" i="5"/>
  <c r="L59" i="5"/>
  <c r="M59" i="5"/>
  <c r="L52" i="5"/>
  <c r="M52" i="5"/>
  <c r="L56" i="5"/>
  <c r="M56" i="5"/>
  <c r="L55" i="5"/>
  <c r="M55" i="5"/>
  <c r="L65" i="5"/>
  <c r="M65" i="5"/>
  <c r="L78" i="5"/>
  <c r="M78" i="5"/>
  <c r="L127" i="5"/>
  <c r="M127" i="5"/>
  <c r="L8" i="5"/>
  <c r="M8" i="5"/>
  <c r="L80" i="5"/>
  <c r="M80" i="5"/>
  <c r="L13" i="5"/>
  <c r="M13" i="5"/>
  <c r="L89" i="5"/>
  <c r="M89" i="5"/>
  <c r="L6" i="5"/>
  <c r="M6" i="5"/>
  <c r="L90" i="5"/>
  <c r="M90" i="5"/>
  <c r="L7" i="5"/>
  <c r="M7" i="5"/>
  <c r="H46" i="5"/>
  <c r="M46" i="5"/>
  <c r="L130" i="5"/>
  <c r="M130" i="5"/>
  <c r="L12" i="5"/>
  <c r="M12" i="5"/>
  <c r="L25" i="5"/>
  <c r="H25" i="5"/>
  <c r="L63" i="5"/>
  <c r="M63" i="5"/>
  <c r="L86" i="5"/>
  <c r="M86" i="5"/>
  <c r="L97" i="5"/>
  <c r="M97" i="5"/>
  <c r="L29" i="5"/>
  <c r="H29" i="5"/>
  <c r="L54" i="5"/>
  <c r="M54" i="5"/>
  <c r="L109" i="5"/>
  <c r="M109" i="5"/>
  <c r="L116" i="5"/>
  <c r="M116" i="5"/>
  <c r="L64" i="5"/>
  <c r="M64" i="5"/>
  <c r="G139" i="5"/>
  <c r="H5" i="5"/>
  <c r="L126" i="5"/>
  <c r="M126" i="5"/>
  <c r="H26" i="5"/>
  <c r="L117" i="5"/>
  <c r="M117" i="5"/>
  <c r="M30" i="5"/>
  <c r="M50" i="5"/>
  <c r="L77" i="5"/>
  <c r="M77" i="5"/>
  <c r="L88" i="5"/>
  <c r="M88" i="5"/>
  <c r="L129" i="5"/>
  <c r="M129" i="5"/>
  <c r="M23" i="5"/>
  <c r="M25" i="5"/>
  <c r="M26" i="5"/>
  <c r="H139" i="5"/>
  <c r="L5" i="5"/>
  <c r="M5" i="5"/>
  <c r="M29" i="5"/>
  <c r="R6" i="4"/>
  <c r="M6" i="4"/>
  <c r="Q6" i="4"/>
  <c r="P6" i="4"/>
  <c r="O6" i="4"/>
  <c r="M85" i="4"/>
  <c r="L85" i="4"/>
  <c r="I85" i="4"/>
  <c r="J85" i="4"/>
  <c r="J33" i="4"/>
  <c r="J31" i="4"/>
  <c r="L135" i="4"/>
  <c r="M135" i="4"/>
  <c r="L102" i="4"/>
  <c r="M102" i="4"/>
  <c r="J102" i="4"/>
  <c r="I102" i="4"/>
  <c r="L101" i="4"/>
  <c r="M101" i="4"/>
  <c r="J101" i="4"/>
  <c r="I101" i="4"/>
  <c r="L97" i="4"/>
  <c r="M97" i="4"/>
  <c r="I97" i="4"/>
  <c r="J97" i="4"/>
  <c r="J90" i="4"/>
  <c r="I90" i="4"/>
  <c r="L90" i="4"/>
  <c r="M90" i="4"/>
  <c r="I89" i="4"/>
  <c r="J89" i="4"/>
  <c r="L89" i="4"/>
  <c r="M89" i="4"/>
  <c r="I88" i="4"/>
  <c r="J88" i="4"/>
  <c r="L88" i="4"/>
  <c r="M88" i="4"/>
  <c r="L86" i="4"/>
  <c r="M86" i="4"/>
  <c r="J86" i="4"/>
  <c r="I86" i="4"/>
  <c r="M119" i="4"/>
  <c r="L119" i="4"/>
  <c r="J119" i="4"/>
  <c r="I119" i="4"/>
  <c r="L118" i="4"/>
  <c r="M118" i="4"/>
  <c r="J118" i="4"/>
  <c r="I118" i="4"/>
  <c r="I117" i="4"/>
  <c r="J117" i="4"/>
  <c r="L117" i="4"/>
  <c r="M117" i="4"/>
  <c r="M116" i="4"/>
  <c r="L116" i="4"/>
  <c r="J116" i="4"/>
  <c r="I116" i="4"/>
  <c r="I114" i="4"/>
  <c r="J114" i="4"/>
  <c r="L114" i="4"/>
  <c r="M114" i="4"/>
  <c r="L112" i="4"/>
  <c r="J112" i="4"/>
  <c r="I112" i="4"/>
  <c r="M112" i="4"/>
  <c r="L109" i="4"/>
  <c r="M109" i="4"/>
  <c r="I109" i="4"/>
  <c r="J109" i="4"/>
  <c r="L124" i="4"/>
  <c r="M124" i="4"/>
  <c r="L125" i="4"/>
  <c r="M125" i="4"/>
  <c r="L126" i="4"/>
  <c r="M126" i="4"/>
  <c r="L127" i="4"/>
  <c r="M127" i="4"/>
  <c r="L128" i="4"/>
  <c r="M128" i="4"/>
  <c r="L129" i="4"/>
  <c r="M129" i="4"/>
  <c r="L130" i="4"/>
  <c r="M130" i="4"/>
  <c r="I124" i="4"/>
  <c r="J124" i="4"/>
  <c r="I125" i="4"/>
  <c r="J125" i="4"/>
  <c r="I126" i="4"/>
  <c r="J126" i="4"/>
  <c r="I127" i="4"/>
  <c r="J127" i="4"/>
  <c r="I128" i="4"/>
  <c r="J128" i="4"/>
  <c r="I129" i="4"/>
  <c r="J129" i="4"/>
  <c r="I130" i="4"/>
  <c r="J130" i="4"/>
  <c r="L123" i="4"/>
  <c r="M123" i="4"/>
  <c r="I123" i="4"/>
  <c r="J123" i="4"/>
  <c r="M13" i="4"/>
  <c r="L81" i="4"/>
  <c r="M81" i="4"/>
  <c r="L82" i="4"/>
  <c r="M82" i="4"/>
  <c r="I81" i="4"/>
  <c r="J81" i="4"/>
  <c r="I82" i="4"/>
  <c r="J82" i="4"/>
  <c r="L80" i="4"/>
  <c r="M80" i="4"/>
  <c r="J80" i="4"/>
  <c r="I80" i="4"/>
  <c r="M78" i="4"/>
  <c r="M77" i="4"/>
  <c r="M76" i="4"/>
  <c r="I78" i="4"/>
  <c r="J78" i="4"/>
  <c r="I77" i="4"/>
  <c r="J77" i="4"/>
  <c r="I76" i="4"/>
  <c r="J76" i="4"/>
  <c r="M74" i="4"/>
  <c r="M73" i="4"/>
  <c r="M72" i="4"/>
  <c r="I74" i="4"/>
  <c r="J74" i="4"/>
  <c r="I73" i="4"/>
  <c r="J73" i="4"/>
  <c r="I72" i="4"/>
  <c r="J72" i="4"/>
  <c r="M66" i="4"/>
  <c r="M65" i="4"/>
  <c r="M64" i="4"/>
  <c r="M63" i="4"/>
  <c r="M62" i="4"/>
  <c r="M61" i="4"/>
  <c r="I66" i="4"/>
  <c r="J66" i="4"/>
  <c r="I65" i="4"/>
  <c r="J65" i="4"/>
  <c r="I64" i="4"/>
  <c r="J64" i="4"/>
  <c r="I63" i="4"/>
  <c r="J63" i="4"/>
  <c r="I62" i="4"/>
  <c r="J62" i="4"/>
  <c r="I61" i="4"/>
  <c r="J61" i="4"/>
  <c r="J59" i="4"/>
  <c r="I59" i="4"/>
  <c r="I58" i="4"/>
  <c r="J58" i="4"/>
  <c r="M59" i="4"/>
  <c r="M58" i="4"/>
  <c r="M57" i="4"/>
  <c r="M56" i="4"/>
  <c r="M55" i="4"/>
  <c r="M54" i="4"/>
  <c r="M53" i="4"/>
  <c r="M52" i="4"/>
  <c r="M50" i="4"/>
  <c r="M49" i="4"/>
  <c r="M48" i="4"/>
  <c r="M47" i="4"/>
  <c r="M46" i="4"/>
  <c r="M45" i="4"/>
  <c r="M30" i="4"/>
  <c r="M29" i="4"/>
  <c r="M28" i="4"/>
  <c r="M27" i="4"/>
  <c r="M26" i="4"/>
  <c r="M25" i="4"/>
  <c r="M24" i="4"/>
  <c r="M23" i="4"/>
  <c r="M12" i="4"/>
  <c r="M11" i="4"/>
  <c r="M10" i="4"/>
  <c r="M5" i="4"/>
  <c r="M7" i="4"/>
  <c r="M8" i="4"/>
  <c r="J10" i="4"/>
  <c r="J24" i="4"/>
  <c r="J25" i="4"/>
  <c r="J26" i="4"/>
  <c r="J27" i="4"/>
  <c r="J28" i="4"/>
  <c r="J29" i="4"/>
  <c r="J30" i="4"/>
  <c r="J23" i="4"/>
  <c r="J11" i="4"/>
  <c r="J12" i="4"/>
  <c r="J13" i="4"/>
  <c r="J8" i="4"/>
  <c r="J7" i="4"/>
  <c r="J6" i="4"/>
  <c r="J5" i="4"/>
  <c r="I4" i="4"/>
  <c r="K4" i="4"/>
  <c r="J4" i="4"/>
  <c r="K3" i="4"/>
  <c r="J3" i="4"/>
  <c r="G37" i="4"/>
  <c r="H37" i="4"/>
  <c r="G4" i="4"/>
  <c r="H4" i="4"/>
  <c r="G5" i="4"/>
  <c r="G6" i="4"/>
  <c r="H6" i="4"/>
  <c r="L6" i="4"/>
  <c r="G7" i="4"/>
  <c r="H7" i="4"/>
  <c r="G8" i="4"/>
  <c r="G10" i="4"/>
  <c r="H10" i="4"/>
  <c r="G11" i="4"/>
  <c r="H11" i="4"/>
  <c r="G12" i="4"/>
  <c r="G13" i="4"/>
  <c r="H13" i="4"/>
  <c r="G14" i="4"/>
  <c r="G15" i="4"/>
  <c r="G17" i="4"/>
  <c r="H17" i="4"/>
  <c r="G18" i="4"/>
  <c r="G19" i="4"/>
  <c r="H19" i="4"/>
  <c r="G20" i="4"/>
  <c r="H20" i="4"/>
  <c r="G21" i="4"/>
  <c r="G22" i="4"/>
  <c r="H22" i="4"/>
  <c r="G23" i="4"/>
  <c r="L23" i="4"/>
  <c r="G24" i="4"/>
  <c r="L24" i="4"/>
  <c r="G25" i="4"/>
  <c r="L25" i="4"/>
  <c r="G26" i="4"/>
  <c r="L26" i="4"/>
  <c r="G27" i="4"/>
  <c r="H27" i="4"/>
  <c r="I27" i="4"/>
  <c r="G28" i="4"/>
  <c r="L28" i="4"/>
  <c r="G29" i="4"/>
  <c r="L29" i="4"/>
  <c r="G30" i="4"/>
  <c r="L30" i="4"/>
  <c r="G31" i="4"/>
  <c r="G32" i="4"/>
  <c r="H32" i="4"/>
  <c r="G33" i="4"/>
  <c r="G34" i="4"/>
  <c r="G35" i="4"/>
  <c r="H35" i="4"/>
  <c r="G36" i="4"/>
  <c r="H36" i="4"/>
  <c r="G39" i="4"/>
  <c r="G40" i="4"/>
  <c r="H40" i="4"/>
  <c r="G41" i="4"/>
  <c r="G42" i="4"/>
  <c r="H42" i="4"/>
  <c r="G43" i="4"/>
  <c r="H43" i="4"/>
  <c r="G44" i="4"/>
  <c r="G45" i="4"/>
  <c r="L45" i="4"/>
  <c r="G46" i="4"/>
  <c r="L46" i="4"/>
  <c r="G47" i="4"/>
  <c r="L47" i="4"/>
  <c r="G48" i="4"/>
  <c r="L48" i="4"/>
  <c r="G49" i="4"/>
  <c r="L49" i="4"/>
  <c r="G50" i="4"/>
  <c r="L50" i="4"/>
  <c r="G52" i="4"/>
  <c r="G53" i="4"/>
  <c r="G54" i="4"/>
  <c r="H54" i="4"/>
  <c r="G55" i="4"/>
  <c r="H55" i="4"/>
  <c r="G56" i="4"/>
  <c r="G57" i="4"/>
  <c r="H57" i="4"/>
  <c r="G58" i="4"/>
  <c r="G59" i="4"/>
  <c r="H59" i="4"/>
  <c r="L59" i="4"/>
  <c r="G61" i="4"/>
  <c r="H61" i="4"/>
  <c r="L61" i="4"/>
  <c r="G62" i="4"/>
  <c r="G63" i="4"/>
  <c r="H63" i="4"/>
  <c r="L63" i="4"/>
  <c r="G64" i="4"/>
  <c r="H64" i="4"/>
  <c r="L64" i="4"/>
  <c r="G65" i="4"/>
  <c r="G66" i="4"/>
  <c r="H66" i="4"/>
  <c r="L66" i="4"/>
  <c r="G67" i="4"/>
  <c r="G68" i="4"/>
  <c r="H68" i="4"/>
  <c r="G69" i="4"/>
  <c r="G70" i="4"/>
  <c r="G72" i="4"/>
  <c r="H72" i="4"/>
  <c r="L72" i="4"/>
  <c r="G73" i="4"/>
  <c r="H73" i="4"/>
  <c r="L73" i="4"/>
  <c r="G74" i="4"/>
  <c r="G76" i="4"/>
  <c r="H76" i="4"/>
  <c r="L76" i="4"/>
  <c r="G77" i="4"/>
  <c r="G78" i="4"/>
  <c r="H78" i="4"/>
  <c r="L78" i="4"/>
  <c r="G80" i="4"/>
  <c r="H80" i="4"/>
  <c r="G81" i="4"/>
  <c r="G82" i="4"/>
  <c r="H82" i="4"/>
  <c r="G83" i="4"/>
  <c r="H83" i="4"/>
  <c r="G84" i="4"/>
  <c r="H84" i="4"/>
  <c r="G85" i="4"/>
  <c r="H85" i="4"/>
  <c r="G86" i="4"/>
  <c r="G87" i="4"/>
  <c r="H87" i="4"/>
  <c r="G88" i="4"/>
  <c r="H88" i="4"/>
  <c r="G89" i="4"/>
  <c r="G90" i="4"/>
  <c r="H90" i="4"/>
  <c r="G91" i="4"/>
  <c r="H91" i="4"/>
  <c r="G92" i="4"/>
  <c r="H92" i="4"/>
  <c r="G93" i="4"/>
  <c r="H93" i="4"/>
  <c r="G94" i="4"/>
  <c r="G95" i="4"/>
  <c r="H95" i="4"/>
  <c r="G96" i="4"/>
  <c r="H96" i="4"/>
  <c r="G97" i="4"/>
  <c r="G98" i="4"/>
  <c r="H98" i="4"/>
  <c r="G99" i="4"/>
  <c r="H99" i="4"/>
  <c r="G100" i="4"/>
  <c r="H100" i="4"/>
  <c r="G101" i="4"/>
  <c r="H101" i="4"/>
  <c r="G102" i="4"/>
  <c r="H102" i="4"/>
  <c r="G103" i="4"/>
  <c r="H103" i="4"/>
  <c r="G104" i="4"/>
  <c r="H104" i="4"/>
  <c r="G105" i="4"/>
  <c r="G106" i="4"/>
  <c r="H106" i="4"/>
  <c r="G107" i="4"/>
  <c r="H107" i="4"/>
  <c r="G109" i="4"/>
  <c r="H109" i="4"/>
  <c r="G110" i="4"/>
  <c r="H110" i="4"/>
  <c r="G111" i="4"/>
  <c r="H111" i="4"/>
  <c r="G112" i="4"/>
  <c r="H112" i="4"/>
  <c r="G114" i="4"/>
  <c r="H114" i="4"/>
  <c r="G115" i="4"/>
  <c r="H115" i="4"/>
  <c r="G116" i="4"/>
  <c r="H116" i="4"/>
  <c r="G117" i="4"/>
  <c r="H117" i="4"/>
  <c r="G118" i="4"/>
  <c r="H118" i="4"/>
  <c r="G119" i="4"/>
  <c r="H119" i="4"/>
  <c r="G120" i="4"/>
  <c r="G121" i="4"/>
  <c r="H121" i="4"/>
  <c r="G123" i="4"/>
  <c r="H123" i="4"/>
  <c r="G124" i="4"/>
  <c r="G125" i="4"/>
  <c r="H125" i="4"/>
  <c r="G126" i="4"/>
  <c r="H126" i="4"/>
  <c r="G127" i="4"/>
  <c r="H127" i="4"/>
  <c r="G128" i="4"/>
  <c r="H128" i="4"/>
  <c r="G129" i="4"/>
  <c r="G130" i="4"/>
  <c r="H130" i="4"/>
  <c r="G131" i="4"/>
  <c r="H131" i="4"/>
  <c r="G132" i="4"/>
  <c r="H132" i="4"/>
  <c r="G133" i="4"/>
  <c r="H133" i="4"/>
  <c r="G135" i="4"/>
  <c r="H135" i="4"/>
  <c r="G136" i="4"/>
  <c r="H136" i="4"/>
  <c r="G137" i="4"/>
  <c r="H137" i="4"/>
  <c r="G138" i="4"/>
  <c r="G3" i="4"/>
  <c r="H3" i="4"/>
  <c r="I3" i="4"/>
  <c r="F139" i="4"/>
  <c r="E139" i="4"/>
  <c r="D139" i="4"/>
  <c r="H138" i="4"/>
  <c r="H129" i="4"/>
  <c r="H124" i="4"/>
  <c r="H120" i="4"/>
  <c r="H105" i="4"/>
  <c r="H97" i="4"/>
  <c r="H94" i="4"/>
  <c r="H89" i="4"/>
  <c r="H86" i="4"/>
  <c r="H81" i="4"/>
  <c r="H77" i="4"/>
  <c r="L77" i="4"/>
  <c r="H74" i="4"/>
  <c r="L74" i="4"/>
  <c r="H70" i="4"/>
  <c r="H69" i="4"/>
  <c r="H67" i="4"/>
  <c r="H65" i="4"/>
  <c r="L65" i="4"/>
  <c r="H62" i="4"/>
  <c r="L62" i="4"/>
  <c r="H58" i="4"/>
  <c r="L58" i="4"/>
  <c r="H56" i="4"/>
  <c r="H53" i="4"/>
  <c r="H52" i="4"/>
  <c r="H49" i="4"/>
  <c r="I49" i="4"/>
  <c r="J49" i="4"/>
  <c r="H47" i="4"/>
  <c r="I47" i="4"/>
  <c r="J47" i="4"/>
  <c r="H44" i="4"/>
  <c r="H41" i="4"/>
  <c r="H39" i="4"/>
  <c r="I39" i="4"/>
  <c r="H34" i="4"/>
  <c r="H33" i="4"/>
  <c r="H31" i="4"/>
  <c r="H29" i="4"/>
  <c r="I29" i="4"/>
  <c r="H26" i="4"/>
  <c r="I26" i="4"/>
  <c r="H24" i="4"/>
  <c r="I24" i="4"/>
  <c r="H23" i="4"/>
  <c r="I23" i="4"/>
  <c r="H21" i="4"/>
  <c r="H18" i="4"/>
  <c r="H15" i="4"/>
  <c r="H14" i="4"/>
  <c r="H12" i="4"/>
  <c r="H8" i="4"/>
  <c r="I8" i="4"/>
  <c r="H5" i="4"/>
  <c r="L5" i="4"/>
  <c r="D138" i="3"/>
  <c r="K4" i="3"/>
  <c r="L4" i="3"/>
  <c r="K5" i="3"/>
  <c r="M5" i="3"/>
  <c r="N5" i="3"/>
  <c r="L5" i="3"/>
  <c r="K6" i="3"/>
  <c r="M6" i="3"/>
  <c r="N6" i="3"/>
  <c r="L6" i="3"/>
  <c r="K7" i="3"/>
  <c r="L7" i="3"/>
  <c r="K8" i="3"/>
  <c r="L8" i="3"/>
  <c r="K9" i="3"/>
  <c r="L9" i="3"/>
  <c r="K10" i="3"/>
  <c r="M10" i="3"/>
  <c r="N10" i="3"/>
  <c r="L10" i="3"/>
  <c r="K11" i="3"/>
  <c r="L11" i="3"/>
  <c r="K12" i="3"/>
  <c r="L12" i="3"/>
  <c r="K13" i="3"/>
  <c r="L13" i="3"/>
  <c r="K14" i="3"/>
  <c r="M14" i="3"/>
  <c r="N14" i="3"/>
  <c r="L14" i="3"/>
  <c r="K15" i="3"/>
  <c r="L15" i="3"/>
  <c r="K16" i="3"/>
  <c r="L16" i="3"/>
  <c r="K17" i="3"/>
  <c r="L17" i="3"/>
  <c r="M17" i="3"/>
  <c r="N17" i="3"/>
  <c r="K18" i="3"/>
  <c r="L18" i="3"/>
  <c r="K19" i="3"/>
  <c r="L19" i="3"/>
  <c r="K20" i="3"/>
  <c r="L20" i="3"/>
  <c r="K21" i="3"/>
  <c r="M21" i="3"/>
  <c r="N21" i="3"/>
  <c r="L21" i="3"/>
  <c r="K22" i="3"/>
  <c r="L22" i="3"/>
  <c r="K23" i="3"/>
  <c r="L23" i="3"/>
  <c r="K24" i="3"/>
  <c r="L24" i="3"/>
  <c r="M24" i="3"/>
  <c r="N24" i="3"/>
  <c r="K25" i="3"/>
  <c r="L25" i="3"/>
  <c r="K26" i="3"/>
  <c r="L26" i="3"/>
  <c r="K27" i="3"/>
  <c r="L27" i="3"/>
  <c r="K28" i="3"/>
  <c r="M28" i="3"/>
  <c r="N28" i="3"/>
  <c r="L28" i="3"/>
  <c r="K29" i="3"/>
  <c r="L29" i="3"/>
  <c r="M29" i="3"/>
  <c r="N29" i="3"/>
  <c r="K30" i="3"/>
  <c r="L30" i="3"/>
  <c r="K31" i="3"/>
  <c r="M31" i="3"/>
  <c r="N31" i="3"/>
  <c r="L31" i="3"/>
  <c r="K32" i="3"/>
  <c r="L32" i="3"/>
  <c r="M32" i="3"/>
  <c r="N32" i="3"/>
  <c r="K33" i="3"/>
  <c r="L33" i="3"/>
  <c r="K34" i="3"/>
  <c r="M34" i="3"/>
  <c r="N34" i="3"/>
  <c r="L34" i="3"/>
  <c r="K35" i="3"/>
  <c r="L35" i="3"/>
  <c r="K36" i="3"/>
  <c r="L36" i="3"/>
  <c r="M36" i="3"/>
  <c r="N36" i="3"/>
  <c r="K37" i="3"/>
  <c r="L37" i="3"/>
  <c r="M37" i="3"/>
  <c r="N37" i="3"/>
  <c r="K38" i="3"/>
  <c r="L38" i="3"/>
  <c r="K39" i="3"/>
  <c r="L39" i="3"/>
  <c r="M39" i="3"/>
  <c r="N39" i="3"/>
  <c r="K40" i="3"/>
  <c r="L40" i="3"/>
  <c r="K41" i="3"/>
  <c r="M41" i="3"/>
  <c r="N41" i="3"/>
  <c r="L41" i="3"/>
  <c r="K42" i="3"/>
  <c r="L42" i="3"/>
  <c r="K43" i="3"/>
  <c r="L43" i="3"/>
  <c r="K44" i="3"/>
  <c r="M44" i="3"/>
  <c r="N44" i="3"/>
  <c r="L44" i="3"/>
  <c r="K45" i="3"/>
  <c r="L45" i="3"/>
  <c r="M45" i="3"/>
  <c r="N45" i="3"/>
  <c r="K46" i="3"/>
  <c r="L46" i="3"/>
  <c r="K47" i="3"/>
  <c r="M47" i="3"/>
  <c r="N47" i="3"/>
  <c r="L47" i="3"/>
  <c r="K48" i="3"/>
  <c r="L48" i="3"/>
  <c r="K49" i="3"/>
  <c r="M49" i="3"/>
  <c r="N49" i="3"/>
  <c r="L49" i="3"/>
  <c r="K50" i="3"/>
  <c r="M50" i="3"/>
  <c r="N50" i="3"/>
  <c r="L50" i="3"/>
  <c r="K51" i="3"/>
  <c r="L51" i="3"/>
  <c r="K52" i="3"/>
  <c r="M52" i="3"/>
  <c r="N52" i="3"/>
  <c r="L52" i="3"/>
  <c r="K53" i="3"/>
  <c r="M53" i="3"/>
  <c r="N53" i="3"/>
  <c r="L53" i="3"/>
  <c r="K54" i="3"/>
  <c r="L54" i="3"/>
  <c r="M54" i="3"/>
  <c r="N54" i="3"/>
  <c r="K55" i="3"/>
  <c r="L55" i="3"/>
  <c r="M55" i="3"/>
  <c r="N55" i="3"/>
  <c r="K56" i="3"/>
  <c r="L56" i="3"/>
  <c r="K57" i="3"/>
  <c r="M57" i="3"/>
  <c r="N57" i="3"/>
  <c r="L57" i="3"/>
  <c r="K58" i="3"/>
  <c r="M58" i="3"/>
  <c r="N58" i="3"/>
  <c r="L58" i="3"/>
  <c r="K59" i="3"/>
  <c r="L59" i="3"/>
  <c r="K60" i="3"/>
  <c r="L60" i="3"/>
  <c r="M60" i="3"/>
  <c r="N60" i="3"/>
  <c r="K61" i="3"/>
  <c r="L61" i="3"/>
  <c r="M61" i="3"/>
  <c r="N61" i="3"/>
  <c r="K62" i="3"/>
  <c r="L62" i="3"/>
  <c r="K63" i="3"/>
  <c r="L63" i="3"/>
  <c r="M63" i="3"/>
  <c r="N63" i="3"/>
  <c r="K64" i="3"/>
  <c r="L64" i="3"/>
  <c r="M64" i="3"/>
  <c r="N64" i="3"/>
  <c r="K65" i="3"/>
  <c r="L65" i="3"/>
  <c r="M65" i="3"/>
  <c r="N65" i="3"/>
  <c r="K66" i="3"/>
  <c r="L66" i="3"/>
  <c r="K67" i="3"/>
  <c r="M67" i="3"/>
  <c r="N67" i="3"/>
  <c r="L67" i="3"/>
  <c r="K68" i="3"/>
  <c r="L68" i="3"/>
  <c r="K69" i="3"/>
  <c r="M69" i="3"/>
  <c r="N69" i="3"/>
  <c r="L69" i="3"/>
  <c r="K70" i="3"/>
  <c r="M70" i="3"/>
  <c r="N70" i="3"/>
  <c r="L70" i="3"/>
  <c r="K71" i="3"/>
  <c r="L71" i="3"/>
  <c r="M71" i="3"/>
  <c r="N71" i="3"/>
  <c r="K72" i="3"/>
  <c r="L72" i="3"/>
  <c r="M72" i="3"/>
  <c r="N72" i="3"/>
  <c r="K73" i="3"/>
  <c r="L73" i="3"/>
  <c r="K74" i="3"/>
  <c r="L74" i="3"/>
  <c r="M74" i="3"/>
  <c r="N74" i="3"/>
  <c r="K75" i="3"/>
  <c r="L75" i="3"/>
  <c r="K76" i="3"/>
  <c r="M76" i="3"/>
  <c r="N76" i="3"/>
  <c r="L76" i="3"/>
  <c r="K77" i="3"/>
  <c r="L77" i="3"/>
  <c r="K78" i="3"/>
  <c r="L78" i="3"/>
  <c r="M78" i="3"/>
  <c r="N78" i="3"/>
  <c r="K79" i="3"/>
  <c r="L79" i="3"/>
  <c r="K80" i="3"/>
  <c r="M80" i="3"/>
  <c r="N80" i="3"/>
  <c r="L80" i="3"/>
  <c r="K81" i="3"/>
  <c r="M81" i="3"/>
  <c r="N81" i="3"/>
  <c r="L81" i="3"/>
  <c r="K82" i="3"/>
  <c r="M82" i="3"/>
  <c r="N82" i="3"/>
  <c r="L82" i="3"/>
  <c r="K83" i="3"/>
  <c r="L83" i="3"/>
  <c r="K84" i="3"/>
  <c r="L84" i="3"/>
  <c r="M84" i="3"/>
  <c r="N84" i="3"/>
  <c r="K85" i="3"/>
  <c r="L85" i="3"/>
  <c r="K86" i="3"/>
  <c r="M86" i="3"/>
  <c r="N86" i="3"/>
  <c r="L86" i="3"/>
  <c r="K87" i="3"/>
  <c r="L87" i="3"/>
  <c r="K88" i="3"/>
  <c r="M88" i="3"/>
  <c r="N88" i="3"/>
  <c r="L88" i="3"/>
  <c r="K89" i="3"/>
  <c r="M89" i="3"/>
  <c r="N89" i="3"/>
  <c r="L89" i="3"/>
  <c r="K90" i="3"/>
  <c r="L90" i="3"/>
  <c r="K91" i="3"/>
  <c r="L91" i="3"/>
  <c r="K92" i="3"/>
  <c r="M92" i="3"/>
  <c r="N92" i="3"/>
  <c r="L92" i="3"/>
  <c r="K93" i="3"/>
  <c r="L93" i="3"/>
  <c r="M93" i="3"/>
  <c r="N93" i="3"/>
  <c r="K94" i="3"/>
  <c r="L94" i="3"/>
  <c r="K95" i="3"/>
  <c r="M95" i="3"/>
  <c r="N95" i="3"/>
  <c r="L95" i="3"/>
  <c r="K96" i="3"/>
  <c r="L96" i="3"/>
  <c r="M96" i="3"/>
  <c r="N96" i="3"/>
  <c r="K97" i="3"/>
  <c r="L97" i="3"/>
  <c r="K98" i="3"/>
  <c r="M98" i="3"/>
  <c r="N98" i="3"/>
  <c r="L98" i="3"/>
  <c r="K99" i="3"/>
  <c r="L99" i="3"/>
  <c r="K100" i="3"/>
  <c r="L100" i="3"/>
  <c r="M100" i="3"/>
  <c r="N100" i="3"/>
  <c r="K101" i="3"/>
  <c r="L101" i="3"/>
  <c r="M101" i="3"/>
  <c r="N101" i="3"/>
  <c r="K102" i="3"/>
  <c r="L102" i="3"/>
  <c r="K103" i="3"/>
  <c r="L103" i="3"/>
  <c r="M103" i="3"/>
  <c r="N103" i="3"/>
  <c r="K104" i="3"/>
  <c r="L104" i="3"/>
  <c r="K105" i="3"/>
  <c r="M105" i="3"/>
  <c r="N105" i="3"/>
  <c r="L105" i="3"/>
  <c r="K106" i="3"/>
  <c r="L106" i="3"/>
  <c r="M106" i="3"/>
  <c r="N106" i="3"/>
  <c r="K107" i="3"/>
  <c r="L107" i="3"/>
  <c r="K108" i="3"/>
  <c r="M108" i="3"/>
  <c r="N108" i="3"/>
  <c r="L108" i="3"/>
  <c r="K109" i="3"/>
  <c r="L109" i="3"/>
  <c r="M109" i="3"/>
  <c r="N109" i="3"/>
  <c r="K110" i="3"/>
  <c r="L110" i="3"/>
  <c r="M110" i="3"/>
  <c r="N110" i="3"/>
  <c r="K111" i="3"/>
  <c r="M111" i="3"/>
  <c r="N111" i="3"/>
  <c r="L111" i="3"/>
  <c r="K112" i="3"/>
  <c r="M112" i="3"/>
  <c r="N112" i="3"/>
  <c r="L112" i="3"/>
  <c r="K113" i="3"/>
  <c r="M113" i="3"/>
  <c r="N113" i="3"/>
  <c r="L113" i="3"/>
  <c r="K114" i="3"/>
  <c r="L114" i="3"/>
  <c r="K115" i="3"/>
  <c r="L115" i="3"/>
  <c r="M115" i="3"/>
  <c r="N115" i="3"/>
  <c r="K116" i="3"/>
  <c r="L116" i="3"/>
  <c r="K117" i="3"/>
  <c r="M117" i="3"/>
  <c r="N117" i="3"/>
  <c r="L117" i="3"/>
  <c r="K118" i="3"/>
  <c r="L118" i="3"/>
  <c r="K119" i="3"/>
  <c r="L119" i="3"/>
  <c r="M119" i="3"/>
  <c r="N119" i="3"/>
  <c r="K120" i="3"/>
  <c r="L120" i="3"/>
  <c r="K121" i="3"/>
  <c r="M121" i="3"/>
  <c r="N121" i="3"/>
  <c r="L121" i="3"/>
  <c r="K122" i="3"/>
  <c r="L122" i="3"/>
  <c r="K123" i="3"/>
  <c r="L123" i="3"/>
  <c r="M123" i="3"/>
  <c r="N123" i="3"/>
  <c r="K124" i="3"/>
  <c r="L124" i="3"/>
  <c r="M124" i="3"/>
  <c r="N124" i="3"/>
  <c r="K125" i="3"/>
  <c r="L125" i="3"/>
  <c r="K126" i="3"/>
  <c r="M126" i="3"/>
  <c r="N126" i="3"/>
  <c r="L126" i="3"/>
  <c r="K127" i="3"/>
  <c r="L127" i="3"/>
  <c r="K128" i="3"/>
  <c r="M128" i="3"/>
  <c r="N128" i="3"/>
  <c r="L128" i="3"/>
  <c r="K129" i="3"/>
  <c r="M129" i="3"/>
  <c r="N129" i="3"/>
  <c r="L129" i="3"/>
  <c r="K130" i="3"/>
  <c r="M130" i="3"/>
  <c r="N130" i="3"/>
  <c r="L130" i="3"/>
  <c r="K131" i="3"/>
  <c r="L131" i="3"/>
  <c r="M131" i="3"/>
  <c r="N131" i="3"/>
  <c r="K132" i="3"/>
  <c r="L132" i="3"/>
  <c r="K133" i="3"/>
  <c r="M133" i="3"/>
  <c r="N133" i="3"/>
  <c r="L133" i="3"/>
  <c r="K134" i="3"/>
  <c r="L134" i="3"/>
  <c r="K135" i="3"/>
  <c r="L135" i="3"/>
  <c r="M135" i="3"/>
  <c r="N135" i="3"/>
  <c r="K136" i="3"/>
  <c r="L136" i="3"/>
  <c r="M136" i="3"/>
  <c r="N136" i="3"/>
  <c r="K137" i="3"/>
  <c r="M137" i="3"/>
  <c r="N137" i="3"/>
  <c r="L137" i="3"/>
  <c r="M127" i="3"/>
  <c r="N127" i="3"/>
  <c r="M125" i="3"/>
  <c r="N125" i="3"/>
  <c r="M25" i="3"/>
  <c r="N25" i="3"/>
  <c r="M16" i="3"/>
  <c r="N16" i="3"/>
  <c r="M8" i="3"/>
  <c r="N8" i="3"/>
  <c r="M56" i="3"/>
  <c r="N56" i="3"/>
  <c r="M68" i="3"/>
  <c r="N68" i="3"/>
  <c r="M33" i="3"/>
  <c r="N33" i="3"/>
  <c r="M26" i="3"/>
  <c r="N26" i="3"/>
  <c r="M23" i="3"/>
  <c r="N23" i="3"/>
  <c r="M120" i="3"/>
  <c r="N120" i="3"/>
  <c r="M116" i="3"/>
  <c r="N116" i="3"/>
  <c r="M77" i="3"/>
  <c r="N77" i="3"/>
  <c r="M73" i="3"/>
  <c r="N73" i="3"/>
  <c r="M48" i="3"/>
  <c r="N48" i="3"/>
  <c r="M40" i="3"/>
  <c r="N40" i="3"/>
  <c r="M38" i="3"/>
  <c r="N38" i="3"/>
  <c r="M20" i="3"/>
  <c r="N20" i="3"/>
  <c r="M13" i="3"/>
  <c r="N13" i="3"/>
  <c r="M9" i="3"/>
  <c r="N9" i="3"/>
  <c r="M97" i="3"/>
  <c r="N97" i="3"/>
  <c r="M90" i="3"/>
  <c r="N90" i="3"/>
  <c r="M87" i="3"/>
  <c r="N87" i="3"/>
  <c r="M85" i="3"/>
  <c r="N85" i="3"/>
  <c r="M12" i="3"/>
  <c r="N12" i="3"/>
  <c r="M107" i="3"/>
  <c r="N107" i="3"/>
  <c r="M46" i="3"/>
  <c r="N46" i="3"/>
  <c r="M42" i="3"/>
  <c r="N42" i="3"/>
  <c r="M22" i="3"/>
  <c r="N22" i="3"/>
  <c r="M7" i="3"/>
  <c r="N7" i="3"/>
  <c r="M122" i="3"/>
  <c r="N122" i="3"/>
  <c r="M66" i="3"/>
  <c r="N66" i="3"/>
  <c r="M132" i="3"/>
  <c r="N132" i="3"/>
  <c r="M104" i="3"/>
  <c r="N104" i="3"/>
  <c r="M94" i="3"/>
  <c r="N94" i="3"/>
  <c r="M79" i="3"/>
  <c r="N79" i="3"/>
  <c r="M62" i="3"/>
  <c r="N62" i="3"/>
  <c r="M30" i="3"/>
  <c r="N30" i="3"/>
  <c r="M18" i="3"/>
  <c r="N18" i="3"/>
  <c r="M15" i="3"/>
  <c r="N15" i="3"/>
  <c r="M4" i="3"/>
  <c r="N4" i="3"/>
  <c r="M114" i="3"/>
  <c r="N114" i="3"/>
  <c r="M134" i="3"/>
  <c r="N134" i="3"/>
  <c r="M118" i="3"/>
  <c r="N118" i="3"/>
  <c r="M102" i="3"/>
  <c r="N102" i="3"/>
  <c r="M99" i="3"/>
  <c r="N99" i="3"/>
  <c r="M91" i="3"/>
  <c r="N91" i="3"/>
  <c r="M83" i="3"/>
  <c r="N83" i="3"/>
  <c r="M75" i="3"/>
  <c r="N75" i="3"/>
  <c r="M59" i="3"/>
  <c r="N59" i="3"/>
  <c r="M51" i="3"/>
  <c r="N51" i="3"/>
  <c r="M43" i="3"/>
  <c r="N43" i="3"/>
  <c r="M35" i="3"/>
  <c r="N35" i="3"/>
  <c r="M27" i="3"/>
  <c r="N27" i="3"/>
  <c r="M19" i="3"/>
  <c r="N19" i="3"/>
  <c r="M11" i="3"/>
  <c r="N11" i="3"/>
  <c r="L3" i="3"/>
  <c r="K3" i="3"/>
  <c r="F138" i="3"/>
  <c r="H4" i="3"/>
  <c r="H5" i="3"/>
  <c r="H6" i="3"/>
  <c r="I6" i="3"/>
  <c r="H7" i="3"/>
  <c r="H8" i="3"/>
  <c r="H10" i="3"/>
  <c r="H11" i="3"/>
  <c r="H12" i="3"/>
  <c r="H13" i="3"/>
  <c r="H14" i="3"/>
  <c r="I14" i="3"/>
  <c r="H15" i="3"/>
  <c r="I15" i="3"/>
  <c r="H17" i="3"/>
  <c r="H18" i="3"/>
  <c r="H19" i="3"/>
  <c r="H20" i="3"/>
  <c r="H21" i="3"/>
  <c r="I21" i="3"/>
  <c r="H22" i="3"/>
  <c r="H23" i="3"/>
  <c r="H24" i="3"/>
  <c r="I24" i="3"/>
  <c r="H25" i="3"/>
  <c r="H26" i="3"/>
  <c r="H27" i="3"/>
  <c r="H28" i="3"/>
  <c r="H29" i="3"/>
  <c r="I29" i="3"/>
  <c r="H30" i="3"/>
  <c r="H31" i="3"/>
  <c r="H32" i="3"/>
  <c r="I32" i="3"/>
  <c r="H33" i="3"/>
  <c r="H34" i="3"/>
  <c r="H35" i="3"/>
  <c r="H36" i="3"/>
  <c r="H38" i="3"/>
  <c r="I38" i="3"/>
  <c r="H39" i="3"/>
  <c r="H40" i="3"/>
  <c r="H41" i="3"/>
  <c r="I41" i="3"/>
  <c r="H42" i="3"/>
  <c r="H43" i="3"/>
  <c r="H44" i="3"/>
  <c r="H45" i="3"/>
  <c r="H46" i="3"/>
  <c r="H47" i="3"/>
  <c r="H48" i="3"/>
  <c r="H49" i="3"/>
  <c r="H51" i="3"/>
  <c r="H52" i="3"/>
  <c r="H53" i="3"/>
  <c r="H54" i="3"/>
  <c r="H55" i="3"/>
  <c r="I55" i="3"/>
  <c r="H56" i="3"/>
  <c r="H57" i="3"/>
  <c r="H58" i="3"/>
  <c r="I58" i="3"/>
  <c r="H60" i="3"/>
  <c r="H61" i="3"/>
  <c r="H62" i="3"/>
  <c r="H63" i="3"/>
  <c r="H64" i="3"/>
  <c r="I64" i="3"/>
  <c r="H65" i="3"/>
  <c r="H66" i="3"/>
  <c r="H67" i="3"/>
  <c r="I67" i="3"/>
  <c r="H68" i="3"/>
  <c r="H69" i="3"/>
  <c r="H71" i="3"/>
  <c r="H72" i="3"/>
  <c r="H73" i="3"/>
  <c r="I73" i="3"/>
  <c r="H75" i="3"/>
  <c r="H76" i="3"/>
  <c r="H77" i="3"/>
  <c r="I77" i="3"/>
  <c r="H79" i="3"/>
  <c r="H80" i="3"/>
  <c r="H81" i="3"/>
  <c r="H82" i="3"/>
  <c r="H83" i="3"/>
  <c r="I83" i="3"/>
  <c r="H84" i="3"/>
  <c r="H85" i="3"/>
  <c r="H86" i="3"/>
  <c r="I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I99" i="3"/>
  <c r="H100" i="3"/>
  <c r="H101" i="3"/>
  <c r="H102" i="3"/>
  <c r="I102" i="3"/>
  <c r="H103" i="3"/>
  <c r="H104" i="3"/>
  <c r="H105" i="3"/>
  <c r="H106" i="3"/>
  <c r="H108" i="3"/>
  <c r="I108" i="3"/>
  <c r="H109" i="3"/>
  <c r="H110" i="3"/>
  <c r="H111" i="3"/>
  <c r="I111" i="3"/>
  <c r="H113" i="3"/>
  <c r="H114" i="3"/>
  <c r="H115" i="3"/>
  <c r="H116" i="3"/>
  <c r="H117" i="3"/>
  <c r="H118" i="3"/>
  <c r="H119" i="3"/>
  <c r="I119" i="3"/>
  <c r="H120" i="3"/>
  <c r="I120" i="3"/>
  <c r="H122" i="3"/>
  <c r="H123" i="3"/>
  <c r="H124" i="3"/>
  <c r="H125" i="3"/>
  <c r="H126" i="3"/>
  <c r="I126" i="3"/>
  <c r="H127" i="3"/>
  <c r="H128" i="3"/>
  <c r="H129" i="3"/>
  <c r="I129" i="3"/>
  <c r="H130" i="3"/>
  <c r="H131" i="3"/>
  <c r="H132" i="3"/>
  <c r="H134" i="3"/>
  <c r="H135" i="3"/>
  <c r="H136" i="3"/>
  <c r="H137" i="3"/>
  <c r="I137" i="3"/>
  <c r="H3" i="3"/>
  <c r="I3" i="3"/>
  <c r="G138" i="3"/>
  <c r="M3" i="3"/>
  <c r="N3" i="3"/>
  <c r="E138" i="3"/>
  <c r="I69" i="3"/>
  <c r="I135" i="3"/>
  <c r="I136" i="3"/>
  <c r="I130" i="3"/>
  <c r="I131" i="3"/>
  <c r="I132" i="3"/>
  <c r="I114" i="3"/>
  <c r="I103" i="3"/>
  <c r="I104" i="3"/>
  <c r="I105" i="3"/>
  <c r="I95" i="3"/>
  <c r="I91" i="3"/>
  <c r="I92" i="3"/>
  <c r="I93" i="3"/>
  <c r="I94" i="3"/>
  <c r="I66" i="3"/>
  <c r="I68" i="3"/>
  <c r="I52" i="3"/>
  <c r="I39" i="3"/>
  <c r="I40" i="3"/>
  <c r="I42" i="3"/>
  <c r="I43" i="3"/>
  <c r="I30" i="3"/>
  <c r="I31" i="3"/>
  <c r="I33" i="3"/>
  <c r="I34" i="3"/>
  <c r="I35" i="3"/>
  <c r="I36" i="3"/>
  <c r="I22" i="3"/>
  <c r="I124" i="3"/>
  <c r="I125" i="3"/>
  <c r="I127" i="3"/>
  <c r="I117" i="3"/>
  <c r="I118" i="3"/>
  <c r="I97" i="3"/>
  <c r="I98" i="3"/>
  <c r="I134" i="3"/>
  <c r="I100" i="3"/>
  <c r="I101" i="3"/>
  <c r="I44" i="3"/>
  <c r="I45" i="3"/>
  <c r="I46" i="3"/>
  <c r="I47" i="3"/>
  <c r="I48" i="3"/>
  <c r="I49" i="3"/>
  <c r="I20" i="3"/>
  <c r="I23" i="3"/>
  <c r="I25" i="3"/>
  <c r="I26" i="3"/>
  <c r="I27" i="3"/>
  <c r="I28" i="3"/>
  <c r="I13" i="3"/>
  <c r="I128" i="3"/>
  <c r="I123" i="3"/>
  <c r="I122" i="3"/>
  <c r="I116" i="3"/>
  <c r="I115" i="3"/>
  <c r="I113" i="3"/>
  <c r="I110" i="3"/>
  <c r="I109" i="3"/>
  <c r="I96" i="3"/>
  <c r="I89" i="3"/>
  <c r="I88" i="3"/>
  <c r="I87" i="3"/>
  <c r="I85" i="3"/>
  <c r="I84" i="3"/>
  <c r="I82" i="3"/>
  <c r="I81" i="3"/>
  <c r="I80" i="3"/>
  <c r="I79" i="3"/>
  <c r="I76" i="3"/>
  <c r="I75" i="3"/>
  <c r="I72" i="3"/>
  <c r="I71" i="3"/>
  <c r="I65" i="3"/>
  <c r="I63" i="3"/>
  <c r="I62" i="3"/>
  <c r="I61" i="3"/>
  <c r="I60" i="3"/>
  <c r="I57" i="3"/>
  <c r="I56" i="3"/>
  <c r="I54" i="3"/>
  <c r="I53" i="3"/>
  <c r="I51" i="3"/>
  <c r="I19" i="3"/>
  <c r="I18" i="3"/>
  <c r="I17" i="3"/>
  <c r="I12" i="3"/>
  <c r="I11" i="3"/>
  <c r="I10" i="3"/>
  <c r="I8" i="3"/>
  <c r="I7" i="3"/>
  <c r="I5" i="3"/>
  <c r="I4" i="3"/>
  <c r="L7" i="4"/>
  <c r="I7" i="4"/>
  <c r="L52" i="4"/>
  <c r="I52" i="4"/>
  <c r="J52" i="4"/>
  <c r="L53" i="4"/>
  <c r="I53" i="4"/>
  <c r="J53" i="4"/>
  <c r="L56" i="4"/>
  <c r="I56" i="4"/>
  <c r="J56" i="4"/>
  <c r="L57" i="4"/>
  <c r="I57" i="4"/>
  <c r="J57" i="4"/>
  <c r="L13" i="4"/>
  <c r="I5" i="4"/>
  <c r="I13" i="4"/>
  <c r="L12" i="4"/>
  <c r="H25" i="4"/>
  <c r="I25" i="4"/>
  <c r="L55" i="4"/>
  <c r="I55" i="4"/>
  <c r="J55" i="4"/>
  <c r="L11" i="4"/>
  <c r="I6" i="4"/>
  <c r="I12" i="4"/>
  <c r="L54" i="4"/>
  <c r="I54" i="4"/>
  <c r="J54" i="4"/>
  <c r="I10" i="4"/>
  <c r="L10" i="4"/>
  <c r="L8" i="4"/>
  <c r="I11" i="4"/>
  <c r="H50" i="4"/>
  <c r="I50" i="4"/>
  <c r="J50" i="4"/>
  <c r="H30" i="4"/>
  <c r="I30" i="4"/>
  <c r="H48" i="4"/>
  <c r="I48" i="4"/>
  <c r="J48" i="4"/>
  <c r="L27" i="4"/>
  <c r="L3" i="4"/>
  <c r="M3" i="4"/>
  <c r="H45" i="4"/>
  <c r="I45" i="4"/>
  <c r="J45" i="4"/>
  <c r="L4" i="4"/>
  <c r="M4" i="4"/>
  <c r="H28" i="4"/>
  <c r="H46" i="4"/>
  <c r="I46" i="4"/>
  <c r="J46" i="4"/>
  <c r="G139" i="4"/>
  <c r="I138" i="3"/>
  <c r="H138" i="3"/>
  <c r="H139" i="4"/>
  <c r="I28" i="4"/>
</calcChain>
</file>

<file path=xl/comments1.xml><?xml version="1.0" encoding="utf-8"?>
<comments xmlns="http://schemas.openxmlformats.org/spreadsheetml/2006/main">
  <authors>
    <author>DAVID</author>
  </authors>
  <commentList>
    <comment ref="B28" authorId="0">
      <text>
        <r>
          <rPr>
            <b/>
            <sz val="9"/>
            <color indexed="81"/>
            <rFont val="Tahoma"/>
            <family val="2"/>
          </rPr>
          <t>DAVID:</t>
        </r>
        <r>
          <rPr>
            <sz val="9"/>
            <color indexed="81"/>
            <rFont val="Tahoma"/>
            <family val="2"/>
          </rPr>
          <t xml:space="preserve">
COTIZACION JESUS ORTEGA INCLUYE TAPA REGISTRO 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DAVID:</t>
        </r>
        <r>
          <rPr>
            <sz val="9"/>
            <color indexed="81"/>
            <rFont val="Tahoma"/>
            <family val="2"/>
          </rPr>
          <t xml:space="preserve">
Confirmar 11.153.545.00</t>
        </r>
      </text>
    </comment>
  </commentList>
</comments>
</file>

<file path=xl/comments2.xml><?xml version="1.0" encoding="utf-8"?>
<comments xmlns="http://schemas.openxmlformats.org/spreadsheetml/2006/main">
  <authors>
    <author>DAVID</author>
  </authors>
  <commentList>
    <comment ref="B58" authorId="0">
      <text>
        <r>
          <rPr>
            <b/>
            <sz val="9"/>
            <color indexed="81"/>
            <rFont val="Tahoma"/>
            <family val="2"/>
          </rPr>
          <t>DAVID:</t>
        </r>
        <r>
          <rPr>
            <sz val="9"/>
            <color indexed="81"/>
            <rFont val="Tahoma"/>
            <family val="2"/>
          </rPr>
          <t xml:space="preserve">
POR EJECUCION DE LIMPIEZA EN PIEDRA DE FACHADA PRINCIPAL GOBERNACION, MATERIALES ACIDO REMOVEDOR Y SIKA TRANSPARENTE </t>
        </r>
      </text>
    </comment>
  </commentList>
</comments>
</file>

<file path=xl/comments3.xml><?xml version="1.0" encoding="utf-8"?>
<comments xmlns="http://schemas.openxmlformats.org/spreadsheetml/2006/main">
  <authors>
    <author>DAVID</author>
  </authors>
  <commentList>
    <comment ref="B58" authorId="0">
      <text>
        <r>
          <rPr>
            <b/>
            <sz val="9"/>
            <color indexed="81"/>
            <rFont val="Tahoma"/>
            <family val="2"/>
          </rPr>
          <t>DAVID:</t>
        </r>
        <r>
          <rPr>
            <sz val="9"/>
            <color indexed="81"/>
            <rFont val="Tahoma"/>
            <family val="2"/>
          </rPr>
          <t xml:space="preserve">
POR EJECUCION DE LIMPIEZA EN PIEDRA DE FACHADA PRINCIPAL GOBERNACION, MATERIALES ACIDO REMOVEDOR Y SIKA TRANSPARENTE </t>
        </r>
      </text>
    </comment>
  </commentList>
</comments>
</file>

<file path=xl/comments4.xml><?xml version="1.0" encoding="utf-8"?>
<comments xmlns="http://schemas.openxmlformats.org/spreadsheetml/2006/main">
  <authors>
    <author>DAVID</author>
  </authors>
  <commentList>
    <comment ref="B58" authorId="0">
      <text>
        <r>
          <rPr>
            <b/>
            <sz val="9"/>
            <color indexed="81"/>
            <rFont val="Tahoma"/>
            <family val="2"/>
          </rPr>
          <t>DAVID:</t>
        </r>
        <r>
          <rPr>
            <sz val="9"/>
            <color indexed="81"/>
            <rFont val="Tahoma"/>
            <family val="2"/>
          </rPr>
          <t xml:space="preserve">
POR EJECUCION DE LIMPIEZA EN PIEDRA DE FACHADA PRINCIPAL GOBERNACION, MATERIALES ACIDO REMOVEDOR Y SIKA TRANSPARENTE </t>
        </r>
      </text>
    </comment>
  </commentList>
</comments>
</file>

<file path=xl/comments5.xml><?xml version="1.0" encoding="utf-8"?>
<comments xmlns="http://schemas.openxmlformats.org/spreadsheetml/2006/main">
  <authors>
    <author>DAVID</author>
  </authors>
  <commentList>
    <comment ref="B53" authorId="0">
      <text>
        <r>
          <rPr>
            <b/>
            <sz val="9"/>
            <color indexed="81"/>
            <rFont val="Tahoma"/>
            <family val="2"/>
          </rPr>
          <t>DAVID:</t>
        </r>
        <r>
          <rPr>
            <sz val="9"/>
            <color indexed="81"/>
            <rFont val="Tahoma"/>
            <family val="2"/>
          </rPr>
          <t xml:space="preserve">
POR EJECUCION DE LIMPIEZA EN PIEDRA DE FACHADA PRINCIPAL GOBERNACION, MATERIALES ACIDO REMOVEDOR Y SIKA TRANSPARENTE </t>
        </r>
      </text>
    </comment>
  </commentList>
</comments>
</file>

<file path=xl/sharedStrings.xml><?xml version="1.0" encoding="utf-8"?>
<sst xmlns="http://schemas.openxmlformats.org/spreadsheetml/2006/main" count="1695" uniqueCount="239">
  <si>
    <t>CONCEPTO</t>
  </si>
  <si>
    <t>PRESENTACION</t>
  </si>
  <si>
    <t>Red de desagües</t>
  </si>
  <si>
    <t>PUNTO SANITARIO DE 2" PVC - S (INCLUYE 3MT DE TUBERÍA Y ACCESORIOS).</t>
  </si>
  <si>
    <t>und</t>
  </si>
  <si>
    <t>PUNTO SANITARIO DE 3" PVC - S (INCLUYE 3MT DE TUBERÍA Y ACCESORIOS).</t>
  </si>
  <si>
    <t>PUNTO SANITARIO DE 4" PVC - S (INCLUYE 3MT DE TUBERÍA Y ACCESORIOS).</t>
  </si>
  <si>
    <t>S.E.I TUBERÍA  DE 2" PVC - S  (INCLUYE ACCESORIOS).</t>
  </si>
  <si>
    <t>ml</t>
  </si>
  <si>
    <t>S.E.I TUBERÍA  DE 3" PVC - S  (INCLUYE ACCESORIOS).</t>
  </si>
  <si>
    <t>S.E.I TUBERÍA  DE 4" PVC - S  (INCLUYE ACCESORIOS).</t>
  </si>
  <si>
    <t>RED DE AGUAS LLUVIAS Y VENTILACIÓN</t>
  </si>
  <si>
    <t>S.E.I BAJANTE DE 2" PVC - LL (INCLUYE ACCESORIOS).</t>
  </si>
  <si>
    <t>S.E.I BAJANTE DE 3" PVC - LL (INCLUYE ACCESORIOS).</t>
  </si>
  <si>
    <t>S.E.I BAJANTE DE 4" PVC - LL (INCLUYE ACCESORIOS).</t>
  </si>
  <si>
    <t>APARATOS SANITARIOS</t>
  </si>
  <si>
    <t>MANTENIMIENTO Y LAVADO DE SANITARIO(ESPECIFICAR QUE SE UTILIZA PARA LAVADO), INCLUYE BIZCOCHO, ACOPLES SANITARIOS, ARBOL DE DESCARGA AHORRADOR</t>
  </si>
  <si>
    <t>MANTENIMIENTO Y LAVADO (ESPECIFICAR QUE SE UTILIZA PARA LAVADO), DE LAVAMANOS, INCLUYE PEDESTAL, GRIFERÍA TIPO PUSH, ACOMPLE PARA LAVAMANOS Y SIFON DE DESCARGA CON SU RESPECTIVO SELLO DE CAÑERIA</t>
  </si>
  <si>
    <t xml:space="preserve">und </t>
  </si>
  <si>
    <t>m2</t>
  </si>
  <si>
    <t>S.Y.A PINTURA MUROS Y CIELOS, COLOR BLANCO.  INCLUYE LOS FILOS, DILATACIONES Y RESANES NECESARIOS PARA PREPARAR LA SUPERFICIE A PINTAR. FAJAS &lt; 50 CM.</t>
  </si>
  <si>
    <t xml:space="preserve">S.Y.A LAVADO DE MUROS INTERNOS O EXTERNOS CON HIDROLAVADORA (EN CUALQUIER MATERIAL YA SEA ESTUCO, PAÑETE, GRANITO O PIEDRA). SE EMPLEARÁN LA TECNICA Y LOS MATERIALES ADECUADOS DE ACUERDO A LA SUPERFICIE A LAVAR Y TODOS LOS ELEMENTOS NECESARIOS PARA SU ADECUADA EJECUCIÓN. </t>
  </si>
  <si>
    <t>S.Y.A PINTURA BAJANTES DE PVC &gt; 3". INCLUYE LIMPIEZA DE LA SUPERFICIE, APLICACIÓN DE BASE PREPARANTE PRIMER, Y PINTURA BASE DE ACEITE PARA ACABADO, COLOR A DEFINIR EN SITIO.</t>
  </si>
  <si>
    <t xml:space="preserve">INSTALACIÓN DE PUERTAS DE VIDRIO DE SEGURIDAD INCLUYE HERRAJES </t>
  </si>
  <si>
    <t>MANTENIMIENTO DE VENTANAS DE ALUMINIO</t>
  </si>
  <si>
    <t>S.Y.A PINTURA EN PASAMANOS METÁLICOS EN ESMALTE. INCLUYE PREPARACIÓN DE LA SUPERFICIE.</t>
  </si>
  <si>
    <t>S.Y.A PINTURA EN PASAMANOS EN MADERA. INCLUYE PREPARACIÓN DE LA SUPERFICIE.</t>
  </si>
  <si>
    <t>ACOMETIDAS</t>
  </si>
  <si>
    <t xml:space="preserve">MANTENIMIENTO DE TABLEROS DISTRIBUCION ENERGIA ELECTRICA (INCLUYE CAMBIO DE BREAKERS DEL AMPERAJE REQUERIDO CUANDO SEA NECESARIO) </t>
  </si>
  <si>
    <t>Und</t>
  </si>
  <si>
    <t>MANTENIMIENTO DE CAJAS DE INSPECCION DE AGUAS NEGRAS Y AGUAS LLUVIAS (INCLUYE DESCOLMATACION, LAVADO DE LA MISMA Y LIMPIESA EN GENERAL)</t>
  </si>
  <si>
    <t>MANTENIMIENTO Y OTROS</t>
  </si>
  <si>
    <t xml:space="preserve">INSTALACIÓN DE DIVISIONES DE TRABAJO O CUBÍCULOS DE SEGURIDAD </t>
  </si>
  <si>
    <t>CAMBIO DE GUARDAS CON TORNILLOS CERRADURA CONVENCIONAL</t>
  </si>
  <si>
    <t>CAMBIO DE GUARDAS CERRADURA CONVENCIONAL CON SOLDADADURA</t>
  </si>
  <si>
    <t>ALQUILER DE CUERPOS DE ANDAMIOS CERTIFICADO DE ACCESO SEGURO PARA TRABAJO EN ALTURAS  POR 24 HORAS</t>
  </si>
  <si>
    <t xml:space="preserve">Und </t>
  </si>
  <si>
    <t xml:space="preserve">IMPERMEABILIZACIÓN </t>
  </si>
  <si>
    <t>TOTAL</t>
  </si>
  <si>
    <t xml:space="preserve">PROMEDIO </t>
  </si>
  <si>
    <t xml:space="preserve">PROMEDIO ESTABELCIDO POR LA ENTIDAD  </t>
  </si>
  <si>
    <t xml:space="preserve">REPARCHEO DE LOSA Y/O ANDENES EN CONCRETO DE 3000 PSI </t>
  </si>
  <si>
    <t xml:space="preserve">S. E. I. TABLETA DE GREES PARA FACHADA  Y/O PISO FORMATOS CORRESPONDIENTES PARA CADA UBICACION </t>
  </si>
  <si>
    <t>S. E. I. GRIFO DE JARDIN TIPO PESADO</t>
  </si>
  <si>
    <t xml:space="preserve">REHABILITACION DE BORDILLOS EN CONCRETO ARMADO DE 3000 PSI </t>
  </si>
  <si>
    <t>S. E. I. CINTA ANTIDESLIZANTE ANCHO 48 mm</t>
  </si>
  <si>
    <t>MANTENIMIENTO DE  HERRAJES Y/O ACCESORIOS PARA DIVISIONES EN VIDRIO TEMPLADO DE 6, 8 Y 10 MM PARA MODULO DE OFICINA</t>
  </si>
  <si>
    <t>S. E. I. GUARDAESCOBAS EN CERAMICA ANCHO MAX 0.10m</t>
  </si>
  <si>
    <t xml:space="preserve">S. E. I. ENCHAPE CERAMICO PARA PARED CUALQUIER FORMATO </t>
  </si>
  <si>
    <t xml:space="preserve">RESTITUCION ENCHAPE CERAMICO PARA PISO IGUAL O SIMILAR AL INSTALADO   </t>
  </si>
  <si>
    <t xml:space="preserve"> RESTITUCIÓN Y/O EJECUCCION DE MURO EN MAMPOSTERIA </t>
  </si>
  <si>
    <t xml:space="preserve">SUSTITUCIÓN DE CUBIERTA EN POLICARBONATO ALVEOLAR DE 10MM COLOR A DEFINIR INCLUYE ELEMENTOS DE FIJACIÓN Y REMATES SEGÚN LOCALIZACIÓN PARA SU CORRECTA INSTALACION, FUNCIONAMIENTO Y DURABILIDAD  </t>
  </si>
  <si>
    <t xml:space="preserve">S. E. I. DE GRIFERIA INSTITUCIONAL ANTIVANDALICA TIPO PUSH PARA LAVAMANOS </t>
  </si>
  <si>
    <t>S. E. I. DE GRIFERIA INSTITUCIONAL ANTIVANDALICA TIPO PUSH PARA ORINAL</t>
  </si>
  <si>
    <t>S.Y.A PINTURA MUROS Y CIELOS, TIPO 1, COLOR A DEFINIR, INCLUYE LOS FILOS, DILATACIONES Y RESANES NECESARIOS PARA PREPARAR LA SUPERFICIE A PINTAR.</t>
  </si>
  <si>
    <t>S.Y.A PINTURA MUROS, COLOR A DEFINIR, INCLUYE LOS FILOS, DILATACIONES Y RESANES NECESARIOS PARA PREPARAR LA SUPERFICIE A PINTAR.</t>
  </si>
  <si>
    <t>S.Y.A PINTURA MUROS, COLOR A DEFINIR,  INCLUYE LOS FILOS, DILATACIONES Y RESANES NECESARIOS PARA PREPARAR LA SUPERFICIE A PINTAR. FAJAS &lt; 50 CM.</t>
  </si>
  <si>
    <t>S.Y.A PINTURA EN REJAS Y/O ANTEPECHOS METÁLICOS EN ESMALTE. INCLUYE PREPARACIÓN DE LA SUPERFICIE.</t>
  </si>
  <si>
    <t xml:space="preserve">INSTALACIÓN DE DIVISIONES EN MADERA TRIPLEX DE PINO VETEADO  DE 6 MM ACABADO CON SELLADOR TINTE Y LACA </t>
  </si>
  <si>
    <t xml:space="preserve">CAMBIO DE CERRADURAS DE SOBREPONER (CHAPAS) </t>
  </si>
  <si>
    <t xml:space="preserve">CAMBIO DE CHAPA CERROJO ALTA SEGURIDAD </t>
  </si>
  <si>
    <t xml:space="preserve">S. E. I. REJILLA ANTIBICHOS Y ANTIOLORES PARA SIFON DE 2" </t>
  </si>
  <si>
    <t>S. E. I. REJILLA ANTIBICHOS Y ANTIOLORES PARA SIFON DE 3"</t>
  </si>
  <si>
    <t>S. E. I. REJILLA TIPO GRANADA PARA SIFON DE 2"</t>
  </si>
  <si>
    <t>S. E. I. REJILLA TIPO GRANADA PARA SIFON  DE 3"</t>
  </si>
  <si>
    <t xml:space="preserve">ELABORACIÓN DE LLAVES PARA CHAPAS </t>
  </si>
  <si>
    <t xml:space="preserve">PISOS Y FACHADAS </t>
  </si>
  <si>
    <t>LAVADO CON HIDROLAVADORA Y DESMANCHE DE PISOS Y FACHADAS INCLUYE ACIDO</t>
  </si>
  <si>
    <t xml:space="preserve">DEMOLICION DE MUROS EN MAMPOSTERIA INCLUYE DESALOJO </t>
  </si>
  <si>
    <t>DESMONTE DE MUROS DIVISORIOS EN ESTRUCTURA LIVIANA O DRYWALL</t>
  </si>
  <si>
    <t xml:space="preserve"> EJECUCCION DE MURO DOBLE CARA EN PLACAS DE FIBROCEMENTO 8MM INCLUYE TODOS LOS ELEMENTOS PARA LA FIJACIÓN, ANCLAJE Y TERMINADO PREVIO AL ACABADO FINAL</t>
  </si>
  <si>
    <t xml:space="preserve"> EJECUCCION DE MURO DOBLE CARA EN PLACAS DE PANEL YESO 12.7MM INCLUYE TODOS LOS ELEMENTOS PARA LA FIJACIÓN, ANCLAJE Y TERMINADO PREVIO AL ACABADO FINAL</t>
  </si>
  <si>
    <t xml:space="preserve"> EJECUCCION DE CIELO RASO EN PLACAS DE PANEL YESO 12.7MM INCLUYE TODOS LOS ELEMENTOS PARA LA FIJACIÓN, ANCLAJE Y TERMINADO PREVIO AL ACABADO FINAL</t>
  </si>
  <si>
    <t xml:space="preserve">ml </t>
  </si>
  <si>
    <t xml:space="preserve">INSTALACION CUERPO DE ANDAMIOS </t>
  </si>
  <si>
    <t xml:space="preserve">LLAVES Y CHAPAS </t>
  </si>
  <si>
    <t xml:space="preserve">S. E I. DE CHAPA PARA CAJON/ ESCRITORIOS </t>
  </si>
  <si>
    <t>DESINSTALACION E INSTALACION DE LAVAPLATOS EN ACERO INOXIDABLE INCLUYE INSTALACION DE GRIFERIA,DESAGUES, SELLO HERMETICO DE CAÑERIA Y SELLANTE ANTIHONGOS CON BAJO VOC, FLEXIBLE</t>
  </si>
  <si>
    <t xml:space="preserve">INSTALACION LLAVE DE PASO O VALVULA DE BOLA PVC 1/2" </t>
  </si>
  <si>
    <t xml:space="preserve">DESMONTE DE CIELO RASO EN ESTRUCTURA LIVIANA </t>
  </si>
  <si>
    <t>ESTUCO Y PINTURA DE MUROS Y CIELOS</t>
  </si>
  <si>
    <t>S.Y.A ESTUCO PLÁSTICO EN MUROS INTERNOS Y CIELOS RASO, INCLUYE RANURAS, FILETES Y DILATACIONES</t>
  </si>
  <si>
    <t>S.Y.A ESTUCO PLÁSTICO EN MUROS EXTERNOS, INCLUYE RANURAS, FILETES Y DILATACIONES</t>
  </si>
  <si>
    <t>MANTENIMIENTO DE PUERTAS METÁLICAS QUE INCLUYA LIJADO, PINTURA Y DEMAS NECESIDAES PARA UNA CORRECTA CONSERVACION, INCLUYE HERRAJES</t>
  </si>
  <si>
    <t>MANTENIMIENTO DE PUERTAS EN MADERA QUE INCLUYA LIJADO, PINTURA  Y DEMAS NECESIDAES PARA UNA CORRECTA CONSERVACION, INCLUYE HERRAJES</t>
  </si>
  <si>
    <t>REPARACIÓN DE TAPAS PARA CAJAS DE INSPECCION, ELECTRICAS, SANTARIAS Y PLUVIALES</t>
  </si>
  <si>
    <t xml:space="preserve">REPARACIÓN CON SELLO DE SILICONA EN CUBIERTAS, MARQUESINAS DE VIDRIO O POLICARBONATO </t>
  </si>
  <si>
    <t xml:space="preserve">S. Y. A. DE SELLADOR ELÁSTICO ANTIHONGOS PARA JUNTAS EN BAÑOS, COCINAS Y ZONAS HUMEDAS EN GENERAL, CON ADITIVO ADCUADO PARA EL ESPACIO   </t>
  </si>
  <si>
    <t xml:space="preserve">CAMBIO DE CHAPA TIPO POMO </t>
  </si>
  <si>
    <t xml:space="preserve">CAMBIO DE CHAPA TIPO PALANCA </t>
  </si>
  <si>
    <t xml:space="preserve">COLUMNA DE CONFINAMIENTO 0,15x0,12m INCLUYE ACERO DE REFUERZO </t>
  </si>
  <si>
    <t xml:space="preserve">VIGA DE CONFINAMIENTO 0,12x0,12m INCLUYE ACERO DE REFUERZO </t>
  </si>
  <si>
    <t>PAÑETE MUROS EN MAMPOSTERÍA e=3cm MORTERO 1:3 INCLUYE ESTRIA Y FILOS</t>
  </si>
  <si>
    <t>PAÑETE MUROS EN MAMPOSTERÍA e=3cm MORTERO 1:3 INCLUYE ESTRIA Y FILOS ANCHO MÁX 0,60m</t>
  </si>
  <si>
    <t>DILATACIÓN PVC EN U PARA MUROS EN MAMPOSTERÍA Y ELEMENTOS ESTRUCTURALES DE CONCRETO</t>
  </si>
  <si>
    <t xml:space="preserve">DESMONTE DE VIDRIO DE 4MM A 6MM </t>
  </si>
  <si>
    <t xml:space="preserve">DESMONTE DE VIDRIO DE 8MM A 10MM </t>
  </si>
  <si>
    <t>SERVICIO DE CORTE DE VIDRIO</t>
  </si>
  <si>
    <t>DESMONTE DE CANAL TIPO AMAZONAS</t>
  </si>
  <si>
    <t>S. E. I. GRIFERIA SENCILLA PARA LAVAMANOS</t>
  </si>
  <si>
    <t xml:space="preserve">CUBIERTAS </t>
  </si>
  <si>
    <t xml:space="preserve">MANTENIMIENTO Y ADECUACION DE CANALES INCLUYE IMPERMEABILIZACION  </t>
  </si>
  <si>
    <t xml:space="preserve">REPARACION DE VOLANTE Y/O PALANCA DE ACCIONAMIENTO EN ARCHIVADORES MOVILES  </t>
  </si>
  <si>
    <t xml:space="preserve">DESMONTE DE INSOLUZ </t>
  </si>
  <si>
    <t>INSTALACIÓN DE INSOLUZ</t>
  </si>
  <si>
    <t xml:space="preserve">MANTENIMIENTO Y REHABILITACION DE DIVISIONES EN CARPINTERIA METALICA INCLUYE CAMBIO DE PIEZAS DETERIORADAS, LIJADO, ANTICORROSIVO Y ESMALTE O PINTURA 3 EN 1 </t>
  </si>
  <si>
    <t xml:space="preserve">S. E I. DE PUNTOS DE SOLDADURA PARA METAL </t>
  </si>
  <si>
    <t xml:space="preserve">PULIDA, SELLADA Y LACADA DE PISO EN MADERA, INCLUYE TODOS LOS EQUIPOS E INSUMOS PARA LA REALIZACIÓN DE LA ACTIVIDAD </t>
  </si>
  <si>
    <t xml:space="preserve">CAMBIO DE PIESAS DETERIORADAS, EN MADERA ACORDE A LA INSTALADA, LONGITUD MAXIMA 1.80M GARANTIZANDO LA CORRECTA FIJACIÓN DEL ELEMENTO </t>
  </si>
  <si>
    <t xml:space="preserve">S. E I. DE TEJA EN FIBRO CEMENTO INCLUYE ELEMENTOS DE FIJACIÓN </t>
  </si>
  <si>
    <t xml:space="preserve">S. E I. DE TEJA DE BARRO INCLUYE TODO LO NECESARIO PARA UNA CORRECTA INSTALACIÓN </t>
  </si>
  <si>
    <t xml:space="preserve">S. E I. DE TEJA TERMOACUSTICA INCLUYE ELEMENTOS DE FIJACIÓN </t>
  </si>
  <si>
    <t xml:space="preserve">S. E I. DE CANAL TIPO AMAZONAS INCLUYE ELEMENTOS DE FIJACIÓN Y TODO LO NECESARIO PARA UNA CORRECTA INSTALACIÓN </t>
  </si>
  <si>
    <t>MANTENIMIENTO CHAPAS ESCRITORIOS</t>
  </si>
  <si>
    <t>MANTENIMIENTO Y LAVADO  (ESPECIFICAR QUE SE UTILIZA PARA LAVADO), DE ORINAL INSTITUCIONAL MEDIANO. INCLUYE GRIFERÍA DE PUSH, ABASTO EN PVC DE 1/2" Y TODOS LOS ELEMENTOS NECESARIOS PARA SU ADECUADA INSTALACIÓN Y FUNCIONAMIENTO.</t>
  </si>
  <si>
    <t xml:space="preserve">INSTALACION DE APARATOS SANITARIOS </t>
  </si>
  <si>
    <t>DESMONTE DE APARATOS SANITARIOS</t>
  </si>
  <si>
    <t xml:space="preserve">S. E I. DE SANITARIO INSTITUCIONAL INCLUYE TODOS LOS ELEMENTOS PARA UN CORRECTO FUNCIONAMIENTO </t>
  </si>
  <si>
    <t xml:space="preserve">S. E I. DE LAVAMANOS INSTITUCIONAL INCLUYE TODOS LOS ELEMENTOS PARA UN CORRECTO FUNCIONAMIENTO </t>
  </si>
  <si>
    <t xml:space="preserve">S. E I. DE LAVAMANOS USO RESIDENCIAL  INCLUYE TODOS LOS ELEMENTOS PARA UN CORRECTO FUNCIONAMIENTO </t>
  </si>
  <si>
    <t xml:space="preserve">S. E I. DE PUERTA EN MADERA DEBIDAMENTE TERMINADA ACORDE A LA ARQUITECTURA DEL ESPACIO, MEDIDAS 82.5 CM X 203 CM </t>
  </si>
  <si>
    <t xml:space="preserve">S. E I. DE PUERTA EN  MDF DEBIDAMENTE TERMINADA ACORDE A LA ARQUITECTURA DEL ESPACIO, MEDIDAS 82.5 CM X 203 CM </t>
  </si>
  <si>
    <t xml:space="preserve">S. E I. DE PUERTA EN METAL DEBIDAMENTE TERMINADA ACORDE A LA ARQUITECTURA DEL ESPACIO, MEDIDAS 82.5 CM X 203 CM  </t>
  </si>
  <si>
    <t xml:space="preserve">S.Y A. PINTURA MARCO Y ALA, EN ESMALTE O TINTE  EN PUERTAS Y/O VENTANAS EXISTENTES. </t>
  </si>
  <si>
    <t>S.Y A. PINTURA MARCO Y ALA, EN LACA EN PUERTAS Y/O VENTANAS EXISTENTES.</t>
  </si>
  <si>
    <t>PINTURA, PUERTAS Y VENTANAS</t>
  </si>
  <si>
    <t xml:space="preserve">MUROS DIVISORIOS, CIELO RASO </t>
  </si>
  <si>
    <t xml:space="preserve">PINTURA ELEMENTOS VARIOS </t>
  </si>
  <si>
    <t xml:space="preserve">S. E I. DE REJA CON MARCO EN TUBO CUADRADO DE 1 1/2" CALIBRE 16 Y PARALES INTERMEDIOS SIN TRAVESAÑOS EN TUBO CUADRADO DE 1" CALIBRE 16, TERMINADO EN PINTURA ESMALTE, MEDIDAS (ALTO=2.40m ANCHO=1.00m)  </t>
  </si>
  <si>
    <t xml:space="preserve">MANTENIMIENTO CHAPAS PUERTAS INTERNAS </t>
  </si>
  <si>
    <t xml:space="preserve">MANTENIMIENTO CHAPAS PUERTAS EXTERNAS </t>
  </si>
  <si>
    <t xml:space="preserve">S. E I. DE SANITARIO USO RESIDENCIAL  INCLUYE TODOS LOS ELEMENTOS PARA UN CORRECTO FUNCIONAMIENTO </t>
  </si>
  <si>
    <t xml:space="preserve">S. E I. DE ORINAL INSTITUCIONAL INCLUYE TODOS LOS ELEMENTOS PARA UN CORRECTO FUNCIONAMIENTO </t>
  </si>
  <si>
    <t xml:space="preserve">S. E I. DE ORINAL USO RESIDENCIAL INCLUYE TODOS LOS ELEMENTOS PARA UN CORRECTO FUNCIONAMIENTO </t>
  </si>
  <si>
    <t xml:space="preserve"> REMPLAZO DE VIDRIOS DE 6 MM EN VENTANAS, DIVISIONES Y PUERTAS SI ES NECESARIO Y AJUSTE DE LOS MISMOS</t>
  </si>
  <si>
    <t xml:space="preserve"> REMPLAZO DE VIDRIOS DE 10 MM EN VENTANAS, DIVISIONES Y PUERTAS SI ES NECESARIO Y AJUSTE DE LOS MISMOS</t>
  </si>
  <si>
    <t xml:space="preserve">INSTALACION DE LINEA DE VIDA PARA TRABAJO EN ALTURAS </t>
  </si>
  <si>
    <t>S. Y. A DE IMPERMEABILIZANTE EN CUBIERTA DE CONCRETO O MURO DE H&gt;= 3.00M, CON ADITIVO ADECUADO PARA TAL FIN, INCLUYE TODOS LOS ELEMENTOS NECESARIOS PARA SU ADECUADA APLICACIÓN</t>
  </si>
  <si>
    <t>S. Y. A DE IMPERMEABILIZANTE SOBRE MURO PINTADO, CON ADITIVO ADECUADO PARA TAL FIN, INCLUYE TODOS LOS ELEMENTOS NECESARIOS PARA SU ADECUADA APLICACIÓN</t>
  </si>
  <si>
    <t>S. E I. DE VIDRIOS 4MM</t>
  </si>
  <si>
    <t>S. E I. DE VIDRIOS 5MM</t>
  </si>
  <si>
    <t>S. E I. DE VIDRIOS 6MM</t>
  </si>
  <si>
    <t>S. E I. DE VIDRIOS 8MM</t>
  </si>
  <si>
    <t>S. E I. DE VIDRIOS 10MM</t>
  </si>
  <si>
    <t xml:space="preserve">RESTITUCION ENCHAPE EN MARMOL PARA PARED IGUAL O SIMILAR AL INSTALADO   </t>
  </si>
  <si>
    <t xml:space="preserve">S. E I. DE MARCO Y ALA DE VENTANA EN ALUMINIO DEBIDAMENTE PINTADO INCLUYE ELEMENTOS DE ANCLAJE Y HERRAJES </t>
  </si>
  <si>
    <t xml:space="preserve">INSTALACIÓN DE INSOLUZ INCLUYE ESTRUCTRA METALICA </t>
  </si>
  <si>
    <t>Demolicion De concreto Hidraulico entre 0,00 ≤0,20 m</t>
  </si>
  <si>
    <t>m3</t>
  </si>
  <si>
    <t xml:space="preserve">ING DANIEL ALARCON </t>
  </si>
  <si>
    <t xml:space="preserve">ING JESUS ORTEGA </t>
  </si>
  <si>
    <t xml:space="preserve">ARQ DIANELBY VILLARREAL </t>
  </si>
  <si>
    <t>ARQ ANDREA LASSO</t>
  </si>
  <si>
    <t>$ -</t>
  </si>
  <si>
    <t>max</t>
  </si>
  <si>
    <t xml:space="preserve">min </t>
  </si>
  <si>
    <t xml:space="preserve">diferencia </t>
  </si>
  <si>
    <t xml:space="preserve">disperción </t>
  </si>
  <si>
    <t xml:space="preserve">INSTALACION CUERPO DE ANDAMIOS, INCLUYE AVAL DEL ANDAMIERO O PERSONAL CERTIFICADO PARA ARMAR ANDAMIOS MULTIDIRECCIONALES </t>
  </si>
  <si>
    <t xml:space="preserve">MANTENIMIENTO DE TABLEROS DISTRIBUCION ENERGIA ELECTRICA (INCLUYE  REORGANIZACION DE CABLEADO E INSTALACION DE BREAKERS ) </t>
  </si>
  <si>
    <t xml:space="preserve">S. E I. DE PUERTA EN MELAMINA ENTAMBORADA  DEBIDAMENTE TERMINADA ACORDE A LA ARQUITECTURA DEL ESPACIO, MEDIDAS 82.5 CM X 203 CM </t>
  </si>
  <si>
    <t>S.Y A.DE PINTURA MARCO Y ALA, EN LACA EN PUERTAS Y/O VENTANAS EXISTENTES.</t>
  </si>
  <si>
    <t xml:space="preserve">S.Y A. DE PINTURA MARCO Y ALA, EN ESMALTE O TINTE  EN PUERTAS Y/O VENTANAS EXISTENTES. </t>
  </si>
  <si>
    <t>S.Y.A PINTURA MUROS TIPO 2 , COLOR A DEFINIR, INCLUYE LOS FILOS, DILATACIONES Y RESANES NECESARIOS PARA PREPARAR LA SUPERFICIE A PINTAR.</t>
  </si>
  <si>
    <t xml:space="preserve"> RESTITUCIÓN Y/O EJECUCCION DE MURO EN MAMPOSTERIA  COMUN EN BLOQUE DE 6X12X25</t>
  </si>
  <si>
    <t>S.E.I. DE TAPA REGISTRO PLASTICA</t>
  </si>
  <si>
    <t>ALQUILER DE CUERPOS DE ANDAMIOS CERTIFICADO DE ACCESO SEGURO PARA TRABAJO EN ALTURAS  POR 24 HORAS SECCION LARGO 1.4m X ANCHO 1.4m X ALTO 2m</t>
  </si>
  <si>
    <t>DEMOLICION DE CONCRETO HIDRAULICO ENTRE 0,00 ≤0,20 m</t>
  </si>
  <si>
    <t xml:space="preserve">S. Y. A. DE SELLADOR ELÁSTICO ANTIHONGOS PARA JUNTAS EN BAÑOS, COCINAS Y ZONAS HUMEDAS EN GENERAL, CON ADITIVO ADECUADO PARA EL ESPACIO   </t>
  </si>
  <si>
    <t>PRECIO ANTERIOR</t>
  </si>
  <si>
    <t>ELIMINAR</t>
  </si>
  <si>
    <t>https://corona.co/productos/lavamanos/lavamanos-milano/p/514111001</t>
  </si>
  <si>
    <t>https://corona.co/productos/sanitarios/orinales/orinal-petite-entrada-superior/p/O62111001</t>
  </si>
  <si>
    <t>PAÑETE MUROS EN MAMPOSTERÍA</t>
  </si>
  <si>
    <t>https://www.homecenter.com.co/homecenter-co/product/40816/canal-amazonas-blanca-3-metros/40816/</t>
  </si>
  <si>
    <t xml:space="preserve">PRECIO ALTO - PROCESO APROBADO A LA SECRETARIA </t>
  </si>
  <si>
    <t>PRECIO ALTO -REPETIDO 3,16</t>
  </si>
  <si>
    <t>PRECIO ALTO -REPETIDO 3,17</t>
  </si>
  <si>
    <t>APU APROBABDO, AMPLIAR ESPECIFICACION</t>
  </si>
  <si>
    <t>ELIMINAR, SE DEBE COTIZAR SEGÚN EL TRABAJO QUE HAYA QUE REALIZAR</t>
  </si>
  <si>
    <t>ELIMINAR, CON LA INSTALACION ES EL DESMONTE</t>
  </si>
  <si>
    <t xml:space="preserve">RAFAEL URIBE APU </t>
  </si>
  <si>
    <t>REVISAR ITEM 9,09</t>
  </si>
  <si>
    <t>REVISAR ITEM 9,11</t>
  </si>
  <si>
    <t>http://www.colombia.generadordeprecios.info/obra_nueva/Demoliciones/Instalaciones/Salubridad/Desmontaje_de_canal.html</t>
  </si>
  <si>
    <t>INSTITUCIÓN EDUCATICA RAFAEL URIBE URIBE</t>
  </si>
  <si>
    <t>REFERENCIA OTROS PROCESOS EN COSTO DIRECTO</t>
  </si>
  <si>
    <t>RAFAEL URIBE URIBE</t>
  </si>
  <si>
    <t>USO INSTITUCIONAL ELONGADO</t>
  </si>
  <si>
    <t>CON PEDESTAL INCLUYE GRIFERÍA</t>
  </si>
  <si>
    <t>BLANCO</t>
  </si>
  <si>
    <t>SEPARAR COLUMNA EN CONCRETO (DETERMINAR RESISTENCIA, SE SUGIERE POR M3) Y ACERO (KG)</t>
  </si>
  <si>
    <t>ACERO: 8100 KG</t>
  </si>
  <si>
    <t>CONCRETO: DEPENDE DE LA RESISTENCIA</t>
  </si>
  <si>
    <t>SEPARAR VIGA EN CONCRETO (DETERMINAR RESISTENCIA, SE SUGIERE POR M3) Y ACERO (KG)</t>
  </si>
  <si>
    <t>S</t>
  </si>
  <si>
    <t>REVISAR PRECIO</t>
  </si>
  <si>
    <t>PRECIO ALTO</t>
  </si>
  <si>
    <t>https://madecentro.com/products/kit-puerta-milan?variant=39852576931997</t>
  </si>
  <si>
    <t>http://www.colombia.generadordeprecios.info/obra_nueva/Revestimientos/Pinturas_sobre_soporte_de_madera/Esmaltes/Esmalte_sintetico.html</t>
  </si>
  <si>
    <t>ACLARAR ACTIVIDAD</t>
  </si>
  <si>
    <t>http://www.colombia.generadordeprecios.info/obra_nueva/L_Carpinteria__closets__cerrajeria__v/Vidrios/Templados/Vidrio_templado.html</t>
  </si>
  <si>
    <t>http://www.colombia.generadordeprecios.info/obra_nueva/L_Carpinteria__closets__cerrajeria__v/Vidrios/Templados/Vidrio_templado_0_0_0_0_0_1_0.html</t>
  </si>
  <si>
    <t>http://www.colombia.generadordeprecios.info/obra_nueva/L_Carpinteria__closets__cerrajeria__v/Vidrios/Templados/Vidrio_templado_0_0_0_0_0_2_0.html</t>
  </si>
  <si>
    <t>http://www.colombia.generadordeprecios.info/obra_nueva/L_Carpinteria__closets__cerrajeria__v/Vidrios/Templados/Vidrio_templado_0_0_0_0_0_3_0.html</t>
  </si>
  <si>
    <t>http://www.colombia.generadordeprecios.info/obra_nueva/L_Carpinteria__closets__cerrajeria__v/Vidrios/Templados/Vidrio_templado_0_0_0_0_0_4_0.html</t>
  </si>
  <si>
    <t>ELIMINAR - REVISAR DETALLE DEL ITEM, NO ES CLARO</t>
  </si>
  <si>
    <t>https://datacauca.gov.co/apu/apu/apu/query/889/6</t>
  </si>
  <si>
    <t>https://datacauca.gov.co/apu/apu/apu/query/890/6</t>
  </si>
  <si>
    <t>http://www.colombia.generadordeprecios.info/espacios_urbanos/Firmes_y_pisos_urbanos/Bordes_y_limites_de_pisos/Bordillos/Bordillo_prefabricado_de_concreto.html</t>
  </si>
  <si>
    <t>REMPLAR PIEZA O ELIMINAR ACTIVIDAD</t>
  </si>
  <si>
    <t>https://datacauca.gov.co/apu/apu/apu/query/217/6</t>
  </si>
  <si>
    <t>CAMBIAR ESPECIFICACION</t>
  </si>
  <si>
    <t>REVISAR - PRECIO ALTO</t>
  </si>
  <si>
    <t>PROCESO DEL 30 DE ABRIL DE 2023</t>
  </si>
  <si>
    <t>https://datacauca.gov.co/apu/apu/apu/query/406/6</t>
  </si>
  <si>
    <t>PRECIO POR 3 METROS</t>
  </si>
  <si>
    <t>REVISAR PRECIO ALTO</t>
  </si>
  <si>
    <t xml:space="preserve">AMPLIAR ESPECIFICACIONES </t>
  </si>
  <si>
    <t>REVISAR ITEM  - AMPLIAR ESPECIFICACION</t>
  </si>
  <si>
    <t>PRECIO ALTO REVISAR ITEM  - AMPLIAR ESPECIFICACION</t>
  </si>
  <si>
    <t>PRECIO CONTRATO ANTERIOR</t>
  </si>
  <si>
    <t>PRECIO ALTO - DETALLAR ACTIVIDAD - EL PRECIO NO ES JUSTIFICADO</t>
  </si>
  <si>
    <t>REVISAR ITEM 9,09 - ES PRACTICAMENTE LA MISMA ACTIVIDAD</t>
  </si>
  <si>
    <t>REVISAR PRECIO - DETALLAR ACTIVIDAD</t>
  </si>
  <si>
    <t>PRECIO ALTO - ELIMINAR - MAXIMO $1.000</t>
  </si>
  <si>
    <t>PRECIO ALTO - DETALLAR ACTIVIDAD</t>
  </si>
  <si>
    <t>PRECIO ALTO - EL PRECIO DE REFERENCIA ES OBRA COMPLETA, NO PUEDE SUPERAR ESTE VALOR</t>
  </si>
  <si>
    <t>SE SOLICITA AMPLAR DETALLE - DIVIDIR ACTIVIDAD LOSA Y MURO</t>
  </si>
  <si>
    <t>SE SOLICITA AMPLAR DETALLE</t>
  </si>
  <si>
    <t>APU</t>
  </si>
  <si>
    <t>MAXIMO</t>
  </si>
  <si>
    <t>PRECIO MAXIMO</t>
  </si>
  <si>
    <t xml:space="preserve">PROMEDIO REDONDEADO </t>
  </si>
  <si>
    <t>ING JUAN SALAZAR</t>
  </si>
  <si>
    <t>ARQ DAVID RIVERA</t>
  </si>
  <si>
    <t>S.Y.A PINTURA MUROS, COLOR A DEFINIR, INCLUYE LOS FILOS, DILATACIONES Y RESANES NECESARIOS PARA PREPARAR LA SUPERFICIE A PINTAR. FAJAS &lt; 50 CM.</t>
  </si>
  <si>
    <t xml:space="preserve">S.Y A. DE PINTURA MARCO Y ALA, EN ESMALTE O TINTE EN PUERTAS Y/O VENTANAS EXISTENTES. </t>
  </si>
  <si>
    <t xml:space="preserve">RESTITUCIÓN ENCHAPE CERAMICO PARA PISO IGUAL O SIMILAR AL INSTALADO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</si>
</sst>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64" formatCode="&quot;$&quot;\ #,##0.00;\-&quot;$&quot;\ #,##0.0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&quot;$&quot;#,##0.00"/>
  </numFmts>
  <fonts count="18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.5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41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9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8" fontId="1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5" borderId="1" xfId="0" applyFill="1" applyBorder="1"/>
    <xf numFmtId="0" fontId="0" fillId="5" borderId="2" xfId="0" applyFill="1" applyBorder="1" applyAlignment="1">
      <alignment horizontal="center" vertical="center"/>
    </xf>
    <xf numFmtId="168" fontId="3" fillId="5" borderId="1" xfId="0" applyNumberFormat="1" applyFont="1" applyFill="1" applyBorder="1" applyAlignment="1">
      <alignment horizontal="center" vertical="center"/>
    </xf>
    <xf numFmtId="164" fontId="2" fillId="0" borderId="3" xfId="2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8" fontId="1" fillId="3" borderId="3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68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167" fontId="6" fillId="0" borderId="3" xfId="3" applyFont="1" applyBorder="1" applyAlignment="1">
      <alignment horizontal="center" vertical="center"/>
    </xf>
    <xf numFmtId="10" fontId="0" fillId="0" borderId="0" xfId="4" applyNumberFormat="1" applyFont="1"/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2" fontId="2" fillId="6" borderId="1" xfId="0" applyNumberFormat="1" applyFont="1" applyFill="1" applyBorder="1" applyAlignment="1">
      <alignment horizontal="center" vertical="center"/>
    </xf>
    <xf numFmtId="165" fontId="2" fillId="7" borderId="3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vertical="center"/>
    </xf>
    <xf numFmtId="0" fontId="0" fillId="6" borderId="0" xfId="0" applyFill="1" applyAlignment="1">
      <alignment wrapText="1"/>
    </xf>
    <xf numFmtId="0" fontId="10" fillId="0" borderId="7" xfId="0" applyFont="1" applyBorder="1" applyAlignment="1">
      <alignment vertical="center" wrapText="1"/>
    </xf>
    <xf numFmtId="165" fontId="10" fillId="0" borderId="1" xfId="0" applyNumberFormat="1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164" fontId="0" fillId="5" borderId="4" xfId="0" applyNumberFormat="1" applyFill="1" applyBorder="1" applyAlignment="1">
      <alignment vertical="center"/>
    </xf>
    <xf numFmtId="164" fontId="2" fillId="5" borderId="3" xfId="2" applyNumberFormat="1" applyFont="1" applyFill="1" applyBorder="1" applyAlignment="1">
      <alignment horizontal="center" vertical="center"/>
    </xf>
    <xf numFmtId="168" fontId="3" fillId="5" borderId="3" xfId="0" applyNumberFormat="1" applyFont="1" applyFill="1" applyBorder="1" applyAlignment="1">
      <alignment horizontal="center" vertical="center"/>
    </xf>
    <xf numFmtId="165" fontId="10" fillId="0" borderId="4" xfId="0" applyNumberFormat="1" applyFont="1" applyBorder="1" applyAlignment="1">
      <alignment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0" fillId="5" borderId="4" xfId="0" applyFont="1" applyFill="1" applyBorder="1" applyAlignment="1">
      <alignment vertical="center" wrapText="1"/>
    </xf>
    <xf numFmtId="168" fontId="3" fillId="5" borderId="8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164" fontId="2" fillId="0" borderId="1" xfId="2" applyNumberFormat="1" applyFont="1" applyBorder="1" applyAlignment="1">
      <alignment horizontal="center" vertical="center"/>
    </xf>
    <xf numFmtId="164" fontId="0" fillId="0" borderId="0" xfId="0" applyNumberFormat="1"/>
    <xf numFmtId="0" fontId="0" fillId="5" borderId="0" xfId="0" applyFill="1"/>
    <xf numFmtId="164" fontId="12" fillId="0" borderId="3" xfId="2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165" fontId="13" fillId="0" borderId="4" xfId="0" applyNumberFormat="1" applyFont="1" applyBorder="1" applyAlignment="1">
      <alignment vertical="center" wrapText="1"/>
    </xf>
    <xf numFmtId="168" fontId="14" fillId="3" borderId="1" xfId="0" applyNumberFormat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 wrapText="1"/>
    </xf>
    <xf numFmtId="0" fontId="13" fillId="5" borderId="4" xfId="0" applyFont="1" applyFill="1" applyBorder="1" applyAlignment="1">
      <alignment vertical="center" wrapText="1"/>
    </xf>
    <xf numFmtId="168" fontId="14" fillId="3" borderId="4" xfId="0" applyNumberFormat="1" applyFont="1" applyFill="1" applyBorder="1" applyAlignment="1">
      <alignment horizontal="center" vertical="center" wrapText="1"/>
    </xf>
    <xf numFmtId="164" fontId="12" fillId="0" borderId="1" xfId="2" applyNumberFormat="1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vertical="center"/>
    </xf>
    <xf numFmtId="164" fontId="13" fillId="0" borderId="1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right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vertical="center" wrapText="1"/>
    </xf>
    <xf numFmtId="164" fontId="13" fillId="5" borderId="4" xfId="0" applyNumberFormat="1" applyFont="1" applyFill="1" applyBorder="1" applyAlignment="1">
      <alignment vertical="center"/>
    </xf>
    <xf numFmtId="0" fontId="14" fillId="5" borderId="1" xfId="0" applyFont="1" applyFill="1" applyBorder="1" applyAlignment="1">
      <alignment horizontal="center" vertical="center"/>
    </xf>
    <xf numFmtId="0" fontId="13" fillId="5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3" fillId="5" borderId="5" xfId="0" applyFont="1" applyFill="1" applyBorder="1"/>
    <xf numFmtId="0" fontId="13" fillId="5" borderId="9" xfId="0" applyFont="1" applyFill="1" applyBorder="1" applyAlignment="1">
      <alignment vertical="center" wrapText="1"/>
    </xf>
    <xf numFmtId="168" fontId="14" fillId="5" borderId="4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5" fillId="5" borderId="1" xfId="0" applyFont="1" applyFill="1" applyBorder="1" applyAlignment="1">
      <alignment vertical="center" wrapText="1"/>
    </xf>
    <xf numFmtId="164" fontId="12" fillId="5" borderId="1" xfId="2" applyNumberFormat="1" applyFont="1" applyFill="1" applyBorder="1" applyAlignment="1">
      <alignment horizontal="center" vertical="center"/>
    </xf>
    <xf numFmtId="165" fontId="12" fillId="0" borderId="6" xfId="0" applyNumberFormat="1" applyFont="1" applyBorder="1" applyAlignment="1">
      <alignment horizontal="center" vertical="center" wrapText="1"/>
    </xf>
    <xf numFmtId="165" fontId="0" fillId="0" borderId="0" xfId="0" applyNumberFormat="1"/>
    <xf numFmtId="168" fontId="15" fillId="5" borderId="10" xfId="0" applyNumberFormat="1" applyFont="1" applyFill="1" applyBorder="1" applyAlignment="1">
      <alignment horizontal="center" vertical="center"/>
    </xf>
    <xf numFmtId="168" fontId="15" fillId="5" borderId="8" xfId="0" applyNumberFormat="1" applyFont="1" applyFill="1" applyBorder="1" applyAlignment="1">
      <alignment horizontal="center" vertical="center"/>
    </xf>
    <xf numFmtId="168" fontId="15" fillId="5" borderId="11" xfId="0" applyNumberFormat="1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168" fontId="15" fillId="5" borderId="1" xfId="0" applyNumberFormat="1" applyFont="1" applyFill="1" applyBorder="1" applyAlignment="1">
      <alignment horizontal="center" vertical="center"/>
    </xf>
    <xf numFmtId="167" fontId="0" fillId="0" borderId="0" xfId="3" applyFont="1"/>
    <xf numFmtId="0" fontId="2" fillId="7" borderId="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164" fontId="12" fillId="7" borderId="1" xfId="2" applyNumberFormat="1" applyFont="1" applyFill="1" applyBorder="1" applyAlignment="1">
      <alignment horizontal="center" vertical="center"/>
    </xf>
    <xf numFmtId="165" fontId="13" fillId="7" borderId="1" xfId="0" applyNumberFormat="1" applyFont="1" applyFill="1" applyBorder="1" applyAlignment="1">
      <alignment horizontal="center" vertical="center" wrapText="1"/>
    </xf>
    <xf numFmtId="165" fontId="13" fillId="7" borderId="4" xfId="0" applyNumberFormat="1" applyFont="1" applyFill="1" applyBorder="1" applyAlignment="1">
      <alignment vertical="center" wrapText="1"/>
    </xf>
    <xf numFmtId="164" fontId="13" fillId="7" borderId="4" xfId="0" applyNumberFormat="1" applyFont="1" applyFill="1" applyBorder="1" applyAlignment="1">
      <alignment vertical="center"/>
    </xf>
    <xf numFmtId="164" fontId="13" fillId="7" borderId="1" xfId="0" applyNumberFormat="1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164" fontId="12" fillId="7" borderId="3" xfId="2" applyNumberFormat="1" applyFont="1" applyFill="1" applyBorder="1" applyAlignment="1">
      <alignment horizontal="center" vertical="center"/>
    </xf>
    <xf numFmtId="165" fontId="13" fillId="7" borderId="1" xfId="0" applyNumberFormat="1" applyFont="1" applyFill="1" applyBorder="1" applyAlignment="1">
      <alignment vertical="center" wrapText="1"/>
    </xf>
    <xf numFmtId="0" fontId="0" fillId="7" borderId="0" xfId="0" applyFill="1" applyAlignment="1">
      <alignment vertical="center"/>
    </xf>
    <xf numFmtId="0" fontId="17" fillId="0" borderId="0" xfId="5" applyAlignment="1">
      <alignment vertical="center"/>
    </xf>
    <xf numFmtId="0" fontId="2" fillId="9" borderId="3" xfId="0" applyFont="1" applyFill="1" applyBorder="1" applyAlignment="1">
      <alignment horizontal="center" vertical="center"/>
    </xf>
    <xf numFmtId="164" fontId="12" fillId="9" borderId="1" xfId="2" applyNumberFormat="1" applyFont="1" applyFill="1" applyBorder="1" applyAlignment="1">
      <alignment horizontal="center" vertical="center"/>
    </xf>
    <xf numFmtId="164" fontId="12" fillId="9" borderId="3" xfId="2" applyNumberFormat="1" applyFont="1" applyFill="1" applyBorder="1" applyAlignment="1">
      <alignment horizontal="center" vertical="center"/>
    </xf>
    <xf numFmtId="165" fontId="13" fillId="9" borderId="1" xfId="0" applyNumberFormat="1" applyFont="1" applyFill="1" applyBorder="1" applyAlignment="1">
      <alignment vertical="center" wrapText="1"/>
    </xf>
    <xf numFmtId="164" fontId="13" fillId="9" borderId="4" xfId="0" applyNumberFormat="1" applyFont="1" applyFill="1" applyBorder="1" applyAlignment="1">
      <alignment vertical="center"/>
    </xf>
    <xf numFmtId="164" fontId="13" fillId="9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164" fontId="13" fillId="0" borderId="0" xfId="0" applyNumberFormat="1" applyFont="1" applyAlignment="1">
      <alignment vertical="center"/>
    </xf>
    <xf numFmtId="0" fontId="14" fillId="3" borderId="0" xfId="0" applyFont="1" applyFill="1" applyAlignment="1">
      <alignment horizontal="center" vertical="center" wrapText="1"/>
    </xf>
    <xf numFmtId="168" fontId="14" fillId="3" borderId="0" xfId="0" applyNumberFormat="1" applyFont="1" applyFill="1" applyAlignment="1">
      <alignment horizontal="center" vertical="center" wrapText="1"/>
    </xf>
    <xf numFmtId="164" fontId="13" fillId="7" borderId="0" xfId="0" applyNumberFormat="1" applyFont="1" applyFill="1" applyAlignment="1">
      <alignment vertical="center"/>
    </xf>
    <xf numFmtId="0" fontId="14" fillId="3" borderId="0" xfId="0" applyFont="1" applyFill="1" applyAlignment="1">
      <alignment horizontal="center" vertical="center"/>
    </xf>
    <xf numFmtId="168" fontId="14" fillId="5" borderId="0" xfId="0" applyNumberFormat="1" applyFont="1" applyFill="1" applyAlignment="1">
      <alignment horizontal="center" vertical="center" wrapText="1"/>
    </xf>
    <xf numFmtId="168" fontId="15" fillId="5" borderId="0" xfId="0" applyNumberFormat="1" applyFont="1" applyFill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168" fontId="12" fillId="9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/>
    </xf>
    <xf numFmtId="165" fontId="6" fillId="9" borderId="1" xfId="0" applyNumberFormat="1" applyFont="1" applyFill="1" applyBorder="1" applyAlignment="1">
      <alignment horizontal="right" vertical="center"/>
    </xf>
    <xf numFmtId="164" fontId="12" fillId="0" borderId="1" xfId="2" applyNumberFormat="1" applyFont="1" applyFill="1" applyBorder="1" applyAlignment="1">
      <alignment horizontal="center" vertical="center"/>
    </xf>
    <xf numFmtId="164" fontId="12" fillId="0" borderId="3" xfId="2" applyNumberFormat="1" applyFont="1" applyFill="1" applyBorder="1" applyAlignment="1">
      <alignment horizontal="center" vertical="center"/>
    </xf>
    <xf numFmtId="2" fontId="2" fillId="7" borderId="1" xfId="0" applyNumberFormat="1" applyFont="1" applyFill="1" applyBorder="1" applyAlignment="1">
      <alignment horizontal="center" vertical="center"/>
    </xf>
    <xf numFmtId="167" fontId="0" fillId="7" borderId="0" xfId="3" applyFont="1" applyFill="1" applyAlignment="1">
      <alignment vertical="center"/>
    </xf>
    <xf numFmtId="165" fontId="12" fillId="7" borderId="1" xfId="0" applyNumberFormat="1" applyFont="1" applyFill="1" applyBorder="1" applyAlignment="1">
      <alignment horizontal="center" vertical="center"/>
    </xf>
    <xf numFmtId="165" fontId="12" fillId="7" borderId="1" xfId="0" applyNumberFormat="1" applyFont="1" applyFill="1" applyBorder="1" applyAlignment="1">
      <alignment horizontal="center" vertical="center" wrapText="1"/>
    </xf>
    <xf numFmtId="165" fontId="12" fillId="7" borderId="1" xfId="0" applyNumberFormat="1" applyFont="1" applyFill="1" applyBorder="1" applyAlignment="1">
      <alignment horizontal="right" vertical="center" wrapText="1"/>
    </xf>
    <xf numFmtId="0" fontId="2" fillId="7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167" fontId="0" fillId="6" borderId="0" xfId="3" applyFont="1" applyFill="1" applyAlignment="1">
      <alignment vertical="center"/>
    </xf>
    <xf numFmtId="0" fontId="0" fillId="0" borderId="0" xfId="0" applyAlignment="1">
      <alignment vertical="center"/>
    </xf>
    <xf numFmtId="167" fontId="0" fillId="0" borderId="0" xfId="0" applyNumberFormat="1" applyAlignment="1">
      <alignment vertical="center"/>
    </xf>
    <xf numFmtId="9" fontId="0" fillId="0" borderId="0" xfId="4" applyFont="1" applyAlignment="1">
      <alignment vertical="center"/>
    </xf>
    <xf numFmtId="164" fontId="0" fillId="0" borderId="0" xfId="0" applyNumberFormat="1" applyAlignment="1">
      <alignment vertical="center"/>
    </xf>
    <xf numFmtId="167" fontId="13" fillId="6" borderId="0" xfId="3" applyFont="1" applyFill="1" applyBorder="1" applyAlignment="1">
      <alignment vertical="center"/>
    </xf>
    <xf numFmtId="167" fontId="0" fillId="6" borderId="0" xfId="3" applyFont="1" applyFill="1" applyBorder="1" applyAlignment="1">
      <alignment vertical="center"/>
    </xf>
    <xf numFmtId="167" fontId="6" fillId="6" borderId="0" xfId="3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0" fillId="10" borderId="0" xfId="0" applyFill="1" applyAlignment="1">
      <alignment vertical="center"/>
    </xf>
    <xf numFmtId="0" fontId="6" fillId="7" borderId="3" xfId="0" applyFont="1" applyFill="1" applyBorder="1" applyAlignment="1">
      <alignment horizontal="center" vertical="center"/>
    </xf>
    <xf numFmtId="167" fontId="0" fillId="0" borderId="0" xfId="0" applyNumberFormat="1"/>
    <xf numFmtId="9" fontId="0" fillId="0" borderId="0" xfId="4" applyFont="1"/>
    <xf numFmtId="0" fontId="17" fillId="0" borderId="0" xfId="5"/>
    <xf numFmtId="165" fontId="6" fillId="7" borderId="1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vertical="center"/>
    </xf>
    <xf numFmtId="0" fontId="16" fillId="11" borderId="0" xfId="0" applyFont="1" applyFill="1" applyAlignment="1">
      <alignment vertical="center"/>
    </xf>
    <xf numFmtId="167" fontId="0" fillId="11" borderId="0" xfId="3" applyFont="1" applyFill="1" applyAlignment="1">
      <alignment vertical="center"/>
    </xf>
    <xf numFmtId="0" fontId="2" fillId="8" borderId="3" xfId="0" applyFont="1" applyFill="1" applyBorder="1" applyAlignment="1">
      <alignment horizontal="center" vertical="center"/>
    </xf>
    <xf numFmtId="165" fontId="12" fillId="8" borderId="1" xfId="0" applyNumberFormat="1" applyFont="1" applyFill="1" applyBorder="1" applyAlignment="1">
      <alignment horizontal="center" vertical="center"/>
    </xf>
    <xf numFmtId="165" fontId="12" fillId="8" borderId="1" xfId="0" applyNumberFormat="1" applyFont="1" applyFill="1" applyBorder="1" applyAlignment="1">
      <alignment horizontal="center" vertical="center" wrapText="1"/>
    </xf>
    <xf numFmtId="165" fontId="12" fillId="8" borderId="1" xfId="0" applyNumberFormat="1" applyFont="1" applyFill="1" applyBorder="1" applyAlignment="1">
      <alignment horizontal="right" vertical="center" wrapText="1"/>
    </xf>
    <xf numFmtId="164" fontId="13" fillId="8" borderId="4" xfId="0" applyNumberFormat="1" applyFont="1" applyFill="1" applyBorder="1" applyAlignment="1">
      <alignment vertical="center"/>
    </xf>
    <xf numFmtId="164" fontId="13" fillId="8" borderId="1" xfId="0" applyNumberFormat="1" applyFont="1" applyFill="1" applyBorder="1" applyAlignment="1">
      <alignment vertical="center"/>
    </xf>
    <xf numFmtId="164" fontId="17" fillId="0" borderId="0" xfId="5" applyNumberFormat="1" applyAlignment="1">
      <alignment vertical="center"/>
    </xf>
    <xf numFmtId="167" fontId="17" fillId="6" borderId="0" xfId="5" applyNumberFormat="1" applyFill="1" applyAlignment="1">
      <alignment vertical="center"/>
    </xf>
    <xf numFmtId="0" fontId="4" fillId="7" borderId="2" xfId="0" applyFont="1" applyFill="1" applyBorder="1" applyAlignment="1">
      <alignment horizontal="center" vertical="center" wrapText="1"/>
    </xf>
    <xf numFmtId="167" fontId="0" fillId="6" borderId="0" xfId="3" applyFont="1" applyFill="1" applyAlignment="1">
      <alignment horizontal="center" vertical="center" wrapText="1"/>
    </xf>
    <xf numFmtId="0" fontId="0" fillId="11" borderId="0" xfId="0" applyFill="1" applyAlignment="1">
      <alignment horizontal="center" vertical="center"/>
    </xf>
    <xf numFmtId="0" fontId="16" fillId="10" borderId="0" xfId="0" applyFont="1" applyFill="1" applyAlignment="1">
      <alignment horizontal="center" vertical="center" wrapText="1"/>
    </xf>
    <xf numFmtId="0" fontId="16" fillId="10" borderId="0" xfId="0" applyFont="1" applyFill="1" applyAlignment="1">
      <alignment vertical="center"/>
    </xf>
    <xf numFmtId="167" fontId="0" fillId="10" borderId="0" xfId="3" applyFont="1" applyFill="1" applyAlignment="1">
      <alignment vertical="center"/>
    </xf>
    <xf numFmtId="167" fontId="0" fillId="10" borderId="0" xfId="0" applyNumberFormat="1" applyFill="1" applyAlignment="1">
      <alignment vertical="center"/>
    </xf>
    <xf numFmtId="168" fontId="14" fillId="5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8" fontId="12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vertical="center" wrapText="1"/>
    </xf>
    <xf numFmtId="164" fontId="13" fillId="0" borderId="4" xfId="0" applyNumberFormat="1" applyFont="1" applyFill="1" applyBorder="1" applyAlignment="1">
      <alignment vertical="center"/>
    </xf>
    <xf numFmtId="164" fontId="13" fillId="0" borderId="1" xfId="0" applyNumberFormat="1" applyFont="1" applyFill="1" applyBorder="1" applyAlignment="1">
      <alignment vertical="center"/>
    </xf>
    <xf numFmtId="165" fontId="6" fillId="0" borderId="1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right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5" borderId="10" xfId="0" applyFill="1" applyBorder="1"/>
    <xf numFmtId="0" fontId="16" fillId="5" borderId="1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13" fillId="5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6">
    <cellStyle name="Hipervínculo" xfId="5" builtinId="8"/>
    <cellStyle name="Millares [0]" xfId="1" builtinId="6"/>
    <cellStyle name="Moneda" xfId="3" builtinId="4"/>
    <cellStyle name="Moneda [0]" xfId="2" builtinId="7"/>
    <cellStyle name="Normal" xfId="0" builtinId="0"/>
    <cellStyle name="Porcentual" xfId="4" builtinId="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externalLink" Target="externalLinks/externalLink1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-11-2022%20COMPARATIVO%20COTIZACIONES%20CTTO%20MANTENIMINETO%20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 cotización "/>
      <sheetName val="Hoja1"/>
    </sheetNames>
    <sheetDataSet>
      <sheetData sheetId="0">
        <row r="3">
          <cell r="F3">
            <v>90214</v>
          </cell>
        </row>
        <row r="4">
          <cell r="F4">
            <v>113494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omecenter.com.co/homecenter-co/product/40816/canal-amazonas-blanca-3-metros/40816/" TargetMode="External"/><Relationship Id="rId4" Type="http://schemas.openxmlformats.org/officeDocument/2006/relationships/hyperlink" Target="http://www.colombia.generadordeprecios.info/obra_nueva/Demoliciones/Instalaciones/Salubridad/Desmontaje_de_canal.html" TargetMode="External"/><Relationship Id="rId5" Type="http://schemas.openxmlformats.org/officeDocument/2006/relationships/vmlDrawing" Target="../drawings/vmlDrawing2.vml"/><Relationship Id="rId6" Type="http://schemas.openxmlformats.org/officeDocument/2006/relationships/comments" Target="../comments2.xml"/><Relationship Id="rId1" Type="http://schemas.openxmlformats.org/officeDocument/2006/relationships/hyperlink" Target="https://corona.co/productos/lavamanos/lavamanos-milano/p/514111001" TargetMode="External"/><Relationship Id="rId2" Type="http://schemas.openxmlformats.org/officeDocument/2006/relationships/hyperlink" Target="https://corona.co/productos/sanitarios/orinales/orinal-petite-entrada-superior/p/O62111001" TargetMode="External"/></Relationships>
</file>

<file path=xl/worksheets/_rels/sheet3.xml.rels><?xml version="1.0" encoding="UTF-8" standalone="yes"?>
<Relationships xmlns="http://schemas.openxmlformats.org/package/2006/relationships"><Relationship Id="rId11" Type="http://schemas.openxmlformats.org/officeDocument/2006/relationships/hyperlink" Target="https://datacauca.gov.co/apu/apu/apu/query/406/6" TargetMode="External"/><Relationship Id="rId12" Type="http://schemas.openxmlformats.org/officeDocument/2006/relationships/hyperlink" Target="http://www.colombia.generadordeprecios.info/obra_nueva/Revestimientos/Pinturas_sobre_soporte_de_madera/Esmaltes/Esmalte_sintetico.html" TargetMode="External"/><Relationship Id="rId13" Type="http://schemas.openxmlformats.org/officeDocument/2006/relationships/vmlDrawing" Target="../drawings/vmlDrawing3.vml"/><Relationship Id="rId14" Type="http://schemas.openxmlformats.org/officeDocument/2006/relationships/comments" Target="../comments3.xml"/><Relationship Id="rId1" Type="http://schemas.openxmlformats.org/officeDocument/2006/relationships/hyperlink" Target="http://www.colombia.generadordeprecios.info/obra_nueva/Demoliciones/Instalaciones/Salubridad/Desmontaje_de_canal.html" TargetMode="External"/><Relationship Id="rId2" Type="http://schemas.openxmlformats.org/officeDocument/2006/relationships/hyperlink" Target="http://www.colombia.generadordeprecios.info/obra_nueva/L_Carpinteria__closets__cerrajeria__v/Vidrios/Templados/Vidrio_templado.html" TargetMode="External"/><Relationship Id="rId3" Type="http://schemas.openxmlformats.org/officeDocument/2006/relationships/hyperlink" Target="http://www.colombia.generadordeprecios.info/obra_nueva/L_Carpinteria__closets__cerrajeria__v/Vidrios/Templados/Vidrio_templado_0_0_0_0_0_3_0.html" TargetMode="External"/><Relationship Id="rId4" Type="http://schemas.openxmlformats.org/officeDocument/2006/relationships/hyperlink" Target="http://www.colombia.generadordeprecios.info/obra_nueva/L_Carpinteria__closets__cerrajeria__v/Vidrios/Templados/Vidrio_templado_0_0_0_0_0_4_0.html" TargetMode="External"/><Relationship Id="rId5" Type="http://schemas.openxmlformats.org/officeDocument/2006/relationships/hyperlink" Target="http://www.colombia.generadordeprecios.info/obra_nueva/L_Carpinteria__closets__cerrajeria__v/Vidrios/Templados/Vidrio_templado_0_0_0_0_0_1_0.html" TargetMode="External"/><Relationship Id="rId6" Type="http://schemas.openxmlformats.org/officeDocument/2006/relationships/hyperlink" Target="http://www.colombia.generadordeprecios.info/obra_nueva/L_Carpinteria__closets__cerrajeria__v/Vidrios/Templados/Vidrio_templado_0_0_0_0_0_2_0.html" TargetMode="External"/><Relationship Id="rId7" Type="http://schemas.openxmlformats.org/officeDocument/2006/relationships/hyperlink" Target="https://datacauca.gov.co/apu/apu/apu/query/890/6" TargetMode="External"/><Relationship Id="rId8" Type="http://schemas.openxmlformats.org/officeDocument/2006/relationships/hyperlink" Target="http://www.colombia.generadordeprecios.info/espacios_urbanos/Firmes_y_pisos_urbanos/Bordes_y_limites_de_pisos/Bordillos/Bordillo_prefabricado_de_concreto.html" TargetMode="External"/><Relationship Id="rId9" Type="http://schemas.openxmlformats.org/officeDocument/2006/relationships/hyperlink" Target="https://datacauca.gov.co/apu/apu/apu/query/889/6" TargetMode="External"/><Relationship Id="rId10" Type="http://schemas.openxmlformats.org/officeDocument/2006/relationships/hyperlink" Target="https://datacauca.gov.co/apu/apu/apu/query/217/6" TargetMode="External"/></Relationships>
</file>

<file path=xl/worksheets/_rels/sheet4.xml.rels><?xml version="1.0" encoding="UTF-8" standalone="yes"?>
<Relationships xmlns="http://schemas.openxmlformats.org/package/2006/relationships"><Relationship Id="rId11" Type="http://schemas.openxmlformats.org/officeDocument/2006/relationships/hyperlink" Target="https://datacauca.gov.co/apu/apu/apu/query/406/6" TargetMode="External"/><Relationship Id="rId12" Type="http://schemas.openxmlformats.org/officeDocument/2006/relationships/hyperlink" Target="http://www.colombia.generadordeprecios.info/obra_nueva/Revestimientos/Pinturas_sobre_soporte_de_madera/Esmaltes/Esmalte_sintetico.html" TargetMode="External"/><Relationship Id="rId13" Type="http://schemas.openxmlformats.org/officeDocument/2006/relationships/vmlDrawing" Target="../drawings/vmlDrawing4.vml"/><Relationship Id="rId14" Type="http://schemas.openxmlformats.org/officeDocument/2006/relationships/comments" Target="../comments4.xml"/><Relationship Id="rId1" Type="http://schemas.openxmlformats.org/officeDocument/2006/relationships/hyperlink" Target="http://www.colombia.generadordeprecios.info/obra_nueva/Demoliciones/Instalaciones/Salubridad/Desmontaje_de_canal.html" TargetMode="External"/><Relationship Id="rId2" Type="http://schemas.openxmlformats.org/officeDocument/2006/relationships/hyperlink" Target="http://www.colombia.generadordeprecios.info/obra_nueva/L_Carpinteria__closets__cerrajeria__v/Vidrios/Templados/Vidrio_templado.html" TargetMode="External"/><Relationship Id="rId3" Type="http://schemas.openxmlformats.org/officeDocument/2006/relationships/hyperlink" Target="http://www.colombia.generadordeprecios.info/obra_nueva/L_Carpinteria__closets__cerrajeria__v/Vidrios/Templados/Vidrio_templado_0_0_0_0_0_3_0.html" TargetMode="External"/><Relationship Id="rId4" Type="http://schemas.openxmlformats.org/officeDocument/2006/relationships/hyperlink" Target="http://www.colombia.generadordeprecios.info/obra_nueva/L_Carpinteria__closets__cerrajeria__v/Vidrios/Templados/Vidrio_templado_0_0_0_0_0_4_0.html" TargetMode="External"/><Relationship Id="rId5" Type="http://schemas.openxmlformats.org/officeDocument/2006/relationships/hyperlink" Target="http://www.colombia.generadordeprecios.info/obra_nueva/L_Carpinteria__closets__cerrajeria__v/Vidrios/Templados/Vidrio_templado_0_0_0_0_0_1_0.html" TargetMode="External"/><Relationship Id="rId6" Type="http://schemas.openxmlformats.org/officeDocument/2006/relationships/hyperlink" Target="http://www.colombia.generadordeprecios.info/obra_nueva/L_Carpinteria__closets__cerrajeria__v/Vidrios/Templados/Vidrio_templado_0_0_0_0_0_2_0.html" TargetMode="External"/><Relationship Id="rId7" Type="http://schemas.openxmlformats.org/officeDocument/2006/relationships/hyperlink" Target="https://datacauca.gov.co/apu/apu/apu/query/890/6" TargetMode="External"/><Relationship Id="rId8" Type="http://schemas.openxmlformats.org/officeDocument/2006/relationships/hyperlink" Target="http://www.colombia.generadordeprecios.info/espacios_urbanos/Firmes_y_pisos_urbanos/Bordes_y_limites_de_pisos/Bordillos/Bordillo_prefabricado_de_concreto.html" TargetMode="External"/><Relationship Id="rId9" Type="http://schemas.openxmlformats.org/officeDocument/2006/relationships/hyperlink" Target="https://datacauca.gov.co/apu/apu/apu/query/889/6" TargetMode="External"/><Relationship Id="rId10" Type="http://schemas.openxmlformats.org/officeDocument/2006/relationships/hyperlink" Target="https://datacauca.gov.co/apu/apu/apu/query/217/6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Relationship Id="rId2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39"/>
  <sheetViews>
    <sheetView view="pageBreakPreview" zoomScaleNormal="90" zoomScaleSheetLayoutView="100" zoomScalePageLayoutView="90" workbookViewId="0">
      <selection activeCell="D83" sqref="D83"/>
    </sheetView>
  </sheetViews>
  <sheetFormatPr baseColWidth="10" defaultRowHeight="14" x14ac:dyDescent="0"/>
  <cols>
    <col min="2" max="2" width="33.5" customWidth="1"/>
    <col min="4" max="4" width="12.5" bestFit="1" customWidth="1"/>
    <col min="6" max="6" width="15.83203125" customWidth="1"/>
    <col min="7" max="7" width="12.6640625" bestFit="1" customWidth="1"/>
    <col min="8" max="8" width="14.6640625" customWidth="1"/>
    <col min="9" max="9" width="13.5" customWidth="1"/>
    <col min="11" max="11" width="12.5" customWidth="1"/>
  </cols>
  <sheetData>
    <row r="1" spans="1:14" ht="54" customHeight="1">
      <c r="A1" s="1"/>
      <c r="B1" s="1" t="s">
        <v>0</v>
      </c>
      <c r="C1" s="1" t="s">
        <v>1</v>
      </c>
      <c r="D1" s="1" t="s">
        <v>149</v>
      </c>
      <c r="E1" s="1" t="s">
        <v>150</v>
      </c>
      <c r="F1" s="1" t="s">
        <v>151</v>
      </c>
      <c r="G1" s="23" t="s">
        <v>152</v>
      </c>
      <c r="H1" s="23" t="s">
        <v>39</v>
      </c>
      <c r="I1" s="23" t="s">
        <v>40</v>
      </c>
    </row>
    <row r="2" spans="1:14">
      <c r="A2" s="2">
        <v>1</v>
      </c>
      <c r="B2" s="3" t="s">
        <v>2</v>
      </c>
      <c r="C2" s="2"/>
      <c r="D2" s="3"/>
      <c r="E2" s="22"/>
      <c r="F2" s="3"/>
      <c r="G2" s="22"/>
      <c r="H2" s="3"/>
      <c r="I2" s="3"/>
      <c r="K2" s="56" t="s">
        <v>154</v>
      </c>
      <c r="L2" s="56" t="s">
        <v>155</v>
      </c>
      <c r="M2" s="56" t="s">
        <v>156</v>
      </c>
      <c r="N2" s="56" t="s">
        <v>157</v>
      </c>
    </row>
    <row r="3" spans="1:14" ht="41.25" customHeight="1">
      <c r="A3" s="4">
        <v>1.01</v>
      </c>
      <c r="B3" s="5" t="s">
        <v>3</v>
      </c>
      <c r="C3" s="4" t="s">
        <v>4</v>
      </c>
      <c r="D3" s="14">
        <v>120066.7</v>
      </c>
      <c r="E3" s="14">
        <v>107052</v>
      </c>
      <c r="F3" s="36">
        <v>112450</v>
      </c>
      <c r="G3" s="44">
        <v>112404.6</v>
      </c>
      <c r="H3" s="41">
        <f t="shared" ref="H3:H8" si="0">+AVERAGE(D3:G3)</f>
        <v>112993.32500000001</v>
      </c>
      <c r="I3" s="24">
        <f>+ROUND(H3,0)</f>
        <v>112993</v>
      </c>
      <c r="K3" s="55">
        <f t="shared" ref="K3:K34" si="1">+MAX(D3:G3)</f>
        <v>120066.7</v>
      </c>
      <c r="L3" s="55">
        <f t="shared" ref="L3:L34" si="2">+MIN(D3:G3)</f>
        <v>107052</v>
      </c>
      <c r="M3" s="55">
        <f>+K3-L3</f>
        <v>13014.699999999997</v>
      </c>
      <c r="N3" s="31">
        <f>+M3/L3</f>
        <v>0.121573627769682</v>
      </c>
    </row>
    <row r="4" spans="1:14" ht="45.75" customHeight="1">
      <c r="A4" s="4">
        <v>1.02</v>
      </c>
      <c r="B4" s="5" t="s">
        <v>5</v>
      </c>
      <c r="C4" s="4" t="s">
        <v>4</v>
      </c>
      <c r="D4" s="15">
        <v>146324.1</v>
      </c>
      <c r="E4" s="14">
        <v>138127</v>
      </c>
      <c r="F4" s="14">
        <v>145100</v>
      </c>
      <c r="G4" s="44">
        <v>140889.54</v>
      </c>
      <c r="H4" s="41">
        <f t="shared" si="0"/>
        <v>142610.16</v>
      </c>
      <c r="I4" s="24">
        <f t="shared" ref="I4:I116" si="3">+ROUND(H4,0)</f>
        <v>142610</v>
      </c>
      <c r="K4" s="55">
        <f t="shared" si="1"/>
        <v>146324.1</v>
      </c>
      <c r="L4" s="55">
        <f t="shared" si="2"/>
        <v>138127</v>
      </c>
      <c r="M4" s="55">
        <f t="shared" ref="M4:M67" si="4">+K4-L4</f>
        <v>8197.1000000000058</v>
      </c>
      <c r="N4" s="31">
        <f t="shared" ref="N4:N67" si="5">+M4/L4</f>
        <v>5.9344661072780885E-2</v>
      </c>
    </row>
    <row r="5" spans="1:14" ht="38.25" customHeight="1">
      <c r="A5" s="4">
        <v>1.03</v>
      </c>
      <c r="B5" s="5" t="s">
        <v>6</v>
      </c>
      <c r="C5" s="4" t="s">
        <v>4</v>
      </c>
      <c r="D5" s="16">
        <v>155581.4</v>
      </c>
      <c r="E5" s="14">
        <v>164417</v>
      </c>
      <c r="F5" s="14">
        <v>172700</v>
      </c>
      <c r="G5" s="44">
        <v>169349.51</v>
      </c>
      <c r="H5" s="41">
        <f t="shared" si="0"/>
        <v>165511.97750000001</v>
      </c>
      <c r="I5" s="24">
        <f t="shared" si="3"/>
        <v>165512</v>
      </c>
      <c r="K5" s="55">
        <f t="shared" si="1"/>
        <v>172700</v>
      </c>
      <c r="L5" s="55">
        <f t="shared" si="2"/>
        <v>155581.4</v>
      </c>
      <c r="M5" s="55">
        <f t="shared" si="4"/>
        <v>17118.600000000006</v>
      </c>
      <c r="N5" s="31">
        <f t="shared" si="5"/>
        <v>0.11002986218146904</v>
      </c>
    </row>
    <row r="6" spans="1:14" ht="35.25" customHeight="1">
      <c r="A6" s="4">
        <v>1.04</v>
      </c>
      <c r="B6" s="5" t="s">
        <v>7</v>
      </c>
      <c r="C6" s="4" t="s">
        <v>8</v>
      </c>
      <c r="D6" s="16">
        <v>120066.7</v>
      </c>
      <c r="E6" s="14">
        <v>39100</v>
      </c>
      <c r="F6" s="14">
        <v>41100</v>
      </c>
      <c r="G6" s="44">
        <v>40664</v>
      </c>
      <c r="H6" s="41">
        <f t="shared" si="0"/>
        <v>60232.675000000003</v>
      </c>
      <c r="I6" s="24">
        <f t="shared" si="3"/>
        <v>60233</v>
      </c>
      <c r="K6" s="55">
        <f t="shared" si="1"/>
        <v>120066.7</v>
      </c>
      <c r="L6" s="55">
        <f t="shared" si="2"/>
        <v>39100</v>
      </c>
      <c r="M6" s="55">
        <f t="shared" si="4"/>
        <v>80966.7</v>
      </c>
      <c r="N6" s="31">
        <f t="shared" si="5"/>
        <v>2.0707595907928389</v>
      </c>
    </row>
    <row r="7" spans="1:14" ht="38.25" customHeight="1">
      <c r="A7" s="4">
        <v>1.05</v>
      </c>
      <c r="B7" s="5" t="s">
        <v>9</v>
      </c>
      <c r="C7" s="4" t="s">
        <v>8</v>
      </c>
      <c r="D7" s="16">
        <v>146324.1</v>
      </c>
      <c r="E7" s="14">
        <v>48675</v>
      </c>
      <c r="F7" s="14">
        <v>51150</v>
      </c>
      <c r="G7" s="44">
        <v>49161.75</v>
      </c>
      <c r="H7" s="41">
        <f t="shared" si="0"/>
        <v>73827.712499999994</v>
      </c>
      <c r="I7" s="24">
        <f t="shared" si="3"/>
        <v>73828</v>
      </c>
      <c r="K7" s="55">
        <f t="shared" si="1"/>
        <v>146324.1</v>
      </c>
      <c r="L7" s="55">
        <f t="shared" si="2"/>
        <v>48675</v>
      </c>
      <c r="M7" s="55">
        <f t="shared" si="4"/>
        <v>97649.1</v>
      </c>
      <c r="N7" s="31">
        <f t="shared" si="5"/>
        <v>2.0061448382126348</v>
      </c>
    </row>
    <row r="8" spans="1:14" ht="38.25" customHeight="1">
      <c r="A8" s="4">
        <v>1.06</v>
      </c>
      <c r="B8" s="5" t="s">
        <v>10</v>
      </c>
      <c r="C8" s="4" t="s">
        <v>8</v>
      </c>
      <c r="D8" s="16">
        <v>155581.4</v>
      </c>
      <c r="E8" s="14">
        <v>63645</v>
      </c>
      <c r="F8" s="14">
        <v>66900</v>
      </c>
      <c r="G8" s="44">
        <v>64917.9</v>
      </c>
      <c r="H8" s="41">
        <f t="shared" si="0"/>
        <v>87761.075000000012</v>
      </c>
      <c r="I8" s="24">
        <f t="shared" si="3"/>
        <v>87761</v>
      </c>
      <c r="K8" s="55">
        <f t="shared" si="1"/>
        <v>155581.4</v>
      </c>
      <c r="L8" s="55">
        <f t="shared" si="2"/>
        <v>63645</v>
      </c>
      <c r="M8" s="55">
        <f t="shared" si="4"/>
        <v>91936.4</v>
      </c>
      <c r="N8" s="31">
        <f t="shared" si="5"/>
        <v>1.4445188153036372</v>
      </c>
    </row>
    <row r="9" spans="1:14" ht="27.75" customHeight="1">
      <c r="A9" s="2">
        <v>2</v>
      </c>
      <c r="B9" s="3" t="s">
        <v>11</v>
      </c>
      <c r="C9" s="3"/>
      <c r="D9" s="17"/>
      <c r="E9" s="17"/>
      <c r="F9" s="22"/>
      <c r="G9" s="45" t="s">
        <v>153</v>
      </c>
      <c r="H9" s="46"/>
      <c r="I9" s="3"/>
      <c r="K9" s="55">
        <f t="shared" si="1"/>
        <v>0</v>
      </c>
      <c r="L9" s="55">
        <f t="shared" si="2"/>
        <v>0</v>
      </c>
      <c r="M9" s="55">
        <f t="shared" si="4"/>
        <v>0</v>
      </c>
      <c r="N9" s="31" t="e">
        <f t="shared" si="5"/>
        <v>#DIV/0!</v>
      </c>
    </row>
    <row r="10" spans="1:14" ht="34.5" customHeight="1">
      <c r="A10" s="4">
        <v>2.0099999999999998</v>
      </c>
      <c r="B10" s="5" t="s">
        <v>12</v>
      </c>
      <c r="C10" s="4" t="s">
        <v>8</v>
      </c>
      <c r="D10" s="16">
        <v>37909.300000000003</v>
      </c>
      <c r="E10" s="14">
        <v>44234</v>
      </c>
      <c r="F10" s="14">
        <v>46450</v>
      </c>
      <c r="G10" s="49">
        <v>46445.7</v>
      </c>
      <c r="H10" s="41">
        <f t="shared" ref="H10:H15" si="6">+AVERAGE(D10:G10)</f>
        <v>43759.75</v>
      </c>
      <c r="I10" s="24">
        <f t="shared" si="3"/>
        <v>43760</v>
      </c>
      <c r="K10" s="55">
        <f t="shared" si="1"/>
        <v>46450</v>
      </c>
      <c r="L10" s="55">
        <f t="shared" si="2"/>
        <v>37909.300000000003</v>
      </c>
      <c r="M10" s="55">
        <f t="shared" si="4"/>
        <v>8540.6999999999971</v>
      </c>
      <c r="N10" s="31">
        <f t="shared" si="5"/>
        <v>0.22529300198104413</v>
      </c>
    </row>
    <row r="11" spans="1:14" ht="33.75" customHeight="1">
      <c r="A11" s="4">
        <v>2.02</v>
      </c>
      <c r="B11" s="5" t="s">
        <v>13</v>
      </c>
      <c r="C11" s="4" t="s">
        <v>8</v>
      </c>
      <c r="D11" s="16">
        <v>37909.300000000003</v>
      </c>
      <c r="E11" s="14">
        <v>53175</v>
      </c>
      <c r="F11" s="14">
        <v>55900</v>
      </c>
      <c r="G11" s="49">
        <v>56365.5</v>
      </c>
      <c r="H11" s="41">
        <f t="shared" si="6"/>
        <v>50837.45</v>
      </c>
      <c r="I11" s="24">
        <f t="shared" si="3"/>
        <v>50837</v>
      </c>
      <c r="K11" s="55">
        <f t="shared" si="1"/>
        <v>56365.5</v>
      </c>
      <c r="L11" s="55">
        <f t="shared" si="2"/>
        <v>37909.300000000003</v>
      </c>
      <c r="M11" s="55">
        <f t="shared" si="4"/>
        <v>18456.199999999997</v>
      </c>
      <c r="N11" s="31">
        <f t="shared" si="5"/>
        <v>0.48685151137056065</v>
      </c>
    </row>
    <row r="12" spans="1:14" ht="33.75" customHeight="1">
      <c r="A12" s="4">
        <v>2.0299999999999998</v>
      </c>
      <c r="B12" s="5" t="s">
        <v>14</v>
      </c>
      <c r="C12" s="4" t="s">
        <v>8</v>
      </c>
      <c r="D12" s="16">
        <v>58799</v>
      </c>
      <c r="E12" s="14">
        <v>68145</v>
      </c>
      <c r="F12" s="14">
        <v>71600</v>
      </c>
      <c r="G12" s="49">
        <v>72915.149999999994</v>
      </c>
      <c r="H12" s="41">
        <f t="shared" si="6"/>
        <v>67864.787500000006</v>
      </c>
      <c r="I12" s="24">
        <f t="shared" si="3"/>
        <v>67865</v>
      </c>
      <c r="K12" s="55">
        <f t="shared" si="1"/>
        <v>72915.149999999994</v>
      </c>
      <c r="L12" s="55">
        <f t="shared" si="2"/>
        <v>58799</v>
      </c>
      <c r="M12" s="55">
        <f t="shared" si="4"/>
        <v>14116.149999999994</v>
      </c>
      <c r="N12" s="31">
        <f t="shared" si="5"/>
        <v>0.24007466113369266</v>
      </c>
    </row>
    <row r="13" spans="1:14" ht="33.75" customHeight="1">
      <c r="A13" s="4">
        <v>2.04</v>
      </c>
      <c r="B13" s="5" t="s">
        <v>101</v>
      </c>
      <c r="C13" s="4" t="s">
        <v>8</v>
      </c>
      <c r="D13" s="16">
        <v>28275</v>
      </c>
      <c r="E13" s="14">
        <v>32562</v>
      </c>
      <c r="F13" s="14">
        <v>34200</v>
      </c>
      <c r="G13" s="49">
        <v>34190.1</v>
      </c>
      <c r="H13" s="41">
        <f t="shared" si="6"/>
        <v>32306.775000000001</v>
      </c>
      <c r="I13" s="24">
        <f t="shared" ref="I13" si="7">+ROUND(H13,0)</f>
        <v>32307</v>
      </c>
      <c r="K13" s="55">
        <f t="shared" si="1"/>
        <v>34200</v>
      </c>
      <c r="L13" s="55">
        <f t="shared" si="2"/>
        <v>28275</v>
      </c>
      <c r="M13" s="55">
        <f t="shared" si="4"/>
        <v>5925</v>
      </c>
      <c r="N13" s="31">
        <f t="shared" si="5"/>
        <v>0.20954907161803712</v>
      </c>
    </row>
    <row r="14" spans="1:14" ht="38.25" customHeight="1">
      <c r="A14" s="27">
        <v>2.0499999999999998</v>
      </c>
      <c r="B14" s="28" t="s">
        <v>98</v>
      </c>
      <c r="C14" s="27" t="s">
        <v>8</v>
      </c>
      <c r="D14" s="16">
        <v>16066.7</v>
      </c>
      <c r="E14" s="14">
        <v>17986</v>
      </c>
      <c r="F14" s="14">
        <v>18900</v>
      </c>
      <c r="G14" s="49">
        <v>18165.86</v>
      </c>
      <c r="H14" s="41">
        <f t="shared" si="6"/>
        <v>17779.64</v>
      </c>
      <c r="I14" s="24">
        <f t="shared" ref="I14:I15" si="8">+ROUND(H14,0)</f>
        <v>17780</v>
      </c>
      <c r="K14" s="55">
        <f t="shared" si="1"/>
        <v>18900</v>
      </c>
      <c r="L14" s="55">
        <f t="shared" si="2"/>
        <v>16066.7</v>
      </c>
      <c r="M14" s="55">
        <f t="shared" si="4"/>
        <v>2833.2999999999993</v>
      </c>
      <c r="N14" s="31">
        <f t="shared" si="5"/>
        <v>0.17634610716575272</v>
      </c>
    </row>
    <row r="15" spans="1:14" ht="48.75" customHeight="1">
      <c r="A15" s="27">
        <v>2.06</v>
      </c>
      <c r="B15" s="28" t="s">
        <v>112</v>
      </c>
      <c r="C15" s="27" t="s">
        <v>8</v>
      </c>
      <c r="D15" s="16">
        <v>138126.29999999999</v>
      </c>
      <c r="E15" s="14">
        <v>61625</v>
      </c>
      <c r="F15" s="14">
        <v>64800</v>
      </c>
      <c r="G15" s="49">
        <v>62857.5</v>
      </c>
      <c r="H15" s="41">
        <f t="shared" si="6"/>
        <v>81852.2</v>
      </c>
      <c r="I15" s="24">
        <f t="shared" si="8"/>
        <v>81852</v>
      </c>
      <c r="K15" s="55">
        <f t="shared" si="1"/>
        <v>138126.29999999999</v>
      </c>
      <c r="L15" s="55">
        <f t="shared" si="2"/>
        <v>61625</v>
      </c>
      <c r="M15" s="55">
        <f t="shared" si="4"/>
        <v>76501.299999999988</v>
      </c>
      <c r="N15" s="31">
        <f t="shared" si="5"/>
        <v>1.2414004056795129</v>
      </c>
    </row>
    <row r="16" spans="1:14">
      <c r="A16" s="2">
        <v>3</v>
      </c>
      <c r="B16" s="3" t="s">
        <v>15</v>
      </c>
      <c r="C16" s="2"/>
      <c r="D16" s="18"/>
      <c r="E16" s="18"/>
      <c r="G16" s="45" t="s">
        <v>153</v>
      </c>
      <c r="H16" s="46"/>
      <c r="I16" s="6"/>
      <c r="K16" s="55">
        <f t="shared" si="1"/>
        <v>0</v>
      </c>
      <c r="L16" s="55">
        <f t="shared" si="2"/>
        <v>0</v>
      </c>
      <c r="M16" s="55">
        <f t="shared" si="4"/>
        <v>0</v>
      </c>
      <c r="N16" s="31" t="e">
        <f t="shared" si="5"/>
        <v>#DIV/0!</v>
      </c>
    </row>
    <row r="17" spans="1:14" ht="77.25" customHeight="1">
      <c r="A17" s="4">
        <v>3.01</v>
      </c>
      <c r="B17" s="7" t="s">
        <v>16</v>
      </c>
      <c r="C17" s="4" t="s">
        <v>4</v>
      </c>
      <c r="D17" s="16">
        <v>37650.6</v>
      </c>
      <c r="E17" s="14">
        <v>85000</v>
      </c>
      <c r="F17" s="14">
        <v>89250</v>
      </c>
      <c r="G17" s="44">
        <v>89250</v>
      </c>
      <c r="H17" s="41">
        <f t="shared" ref="H17:H36" si="9">+AVERAGE(D17:G17)</f>
        <v>75287.649999999994</v>
      </c>
      <c r="I17" s="24">
        <f t="shared" si="3"/>
        <v>75288</v>
      </c>
      <c r="K17" s="55">
        <f t="shared" si="1"/>
        <v>89250</v>
      </c>
      <c r="L17" s="55">
        <f t="shared" si="2"/>
        <v>37650.6</v>
      </c>
      <c r="M17" s="55">
        <f t="shared" si="4"/>
        <v>51599.4</v>
      </c>
      <c r="N17" s="31">
        <f t="shared" si="5"/>
        <v>1.3704801517107299</v>
      </c>
    </row>
    <row r="18" spans="1:14" ht="84.75" customHeight="1">
      <c r="A18" s="4">
        <v>3.02</v>
      </c>
      <c r="B18" s="7" t="s">
        <v>114</v>
      </c>
      <c r="C18" s="4" t="s">
        <v>4</v>
      </c>
      <c r="D18" s="16">
        <v>37650.6</v>
      </c>
      <c r="E18" s="14">
        <v>80000</v>
      </c>
      <c r="F18" s="14">
        <v>84000</v>
      </c>
      <c r="G18" s="44">
        <v>85600</v>
      </c>
      <c r="H18" s="41">
        <f t="shared" si="9"/>
        <v>71812.649999999994</v>
      </c>
      <c r="I18" s="24">
        <f t="shared" si="3"/>
        <v>71813</v>
      </c>
      <c r="K18" s="55">
        <f t="shared" si="1"/>
        <v>85600</v>
      </c>
      <c r="L18" s="55">
        <f t="shared" si="2"/>
        <v>37650.6</v>
      </c>
      <c r="M18" s="55">
        <f t="shared" si="4"/>
        <v>47949.4</v>
      </c>
      <c r="N18" s="31">
        <f t="shared" si="5"/>
        <v>1.2735361455063134</v>
      </c>
    </row>
    <row r="19" spans="1:14" ht="79.5" customHeight="1">
      <c r="A19" s="4">
        <v>3.03</v>
      </c>
      <c r="B19" s="7" t="s">
        <v>17</v>
      </c>
      <c r="C19" s="4" t="s">
        <v>18</v>
      </c>
      <c r="D19" s="16">
        <v>37650</v>
      </c>
      <c r="E19" s="14">
        <v>77000</v>
      </c>
      <c r="F19" s="14">
        <v>80850</v>
      </c>
      <c r="G19" s="44">
        <v>78540</v>
      </c>
      <c r="H19" s="41">
        <f t="shared" si="9"/>
        <v>68510</v>
      </c>
      <c r="I19" s="24">
        <f t="shared" si="3"/>
        <v>68510</v>
      </c>
      <c r="K19" s="55">
        <f t="shared" si="1"/>
        <v>80850</v>
      </c>
      <c r="L19" s="55">
        <f t="shared" si="2"/>
        <v>37650</v>
      </c>
      <c r="M19" s="55">
        <f t="shared" si="4"/>
        <v>43200</v>
      </c>
      <c r="N19" s="31">
        <f t="shared" si="5"/>
        <v>1.1474103585657371</v>
      </c>
    </row>
    <row r="20" spans="1:14" ht="39.75" customHeight="1">
      <c r="A20" s="4">
        <v>3.04</v>
      </c>
      <c r="B20" s="7" t="s">
        <v>52</v>
      </c>
      <c r="C20" s="4" t="s">
        <v>4</v>
      </c>
      <c r="D20" s="16"/>
      <c r="E20" s="14">
        <v>353100</v>
      </c>
      <c r="F20" s="14">
        <v>370800</v>
      </c>
      <c r="G20" s="44">
        <v>384879</v>
      </c>
      <c r="H20" s="41">
        <f t="shared" si="9"/>
        <v>369593</v>
      </c>
      <c r="I20" s="24">
        <f t="shared" ref="I20:I29" si="10">+ROUND(H20,0)</f>
        <v>369593</v>
      </c>
      <c r="K20" s="55">
        <f t="shared" si="1"/>
        <v>384879</v>
      </c>
      <c r="L20" s="55">
        <f t="shared" si="2"/>
        <v>353100</v>
      </c>
      <c r="M20" s="55">
        <f t="shared" si="4"/>
        <v>31779</v>
      </c>
      <c r="N20" s="31">
        <f t="shared" si="5"/>
        <v>0.09</v>
      </c>
    </row>
    <row r="21" spans="1:14" ht="31.5" customHeight="1">
      <c r="A21" s="4">
        <v>3.05</v>
      </c>
      <c r="B21" s="7" t="s">
        <v>53</v>
      </c>
      <c r="C21" s="4" t="s">
        <v>4</v>
      </c>
      <c r="D21" s="16">
        <v>384488</v>
      </c>
      <c r="E21" s="14">
        <v>409200</v>
      </c>
      <c r="F21" s="14">
        <v>429700</v>
      </c>
      <c r="G21" s="44">
        <v>425568</v>
      </c>
      <c r="H21" s="41">
        <f t="shared" si="9"/>
        <v>412239</v>
      </c>
      <c r="I21" s="24">
        <f t="shared" si="10"/>
        <v>412239</v>
      </c>
      <c r="K21" s="55">
        <f t="shared" si="1"/>
        <v>429700</v>
      </c>
      <c r="L21" s="55">
        <f t="shared" si="2"/>
        <v>384488</v>
      </c>
      <c r="M21" s="55">
        <f t="shared" si="4"/>
        <v>45212</v>
      </c>
      <c r="N21" s="31">
        <f t="shared" si="5"/>
        <v>0.11759014585630762</v>
      </c>
    </row>
    <row r="22" spans="1:14" ht="31.5" customHeight="1">
      <c r="A22" s="27">
        <v>3.06</v>
      </c>
      <c r="B22" s="28" t="s">
        <v>99</v>
      </c>
      <c r="C22" s="27" t="s">
        <v>4</v>
      </c>
      <c r="D22" s="16">
        <v>214955</v>
      </c>
      <c r="E22" s="14">
        <v>75689</v>
      </c>
      <c r="F22" s="14">
        <v>79500</v>
      </c>
      <c r="G22" s="44">
        <v>81744.12</v>
      </c>
      <c r="H22" s="41">
        <f t="shared" si="9"/>
        <v>112972.03</v>
      </c>
      <c r="I22" s="24">
        <f t="shared" ref="I22" si="11">+ROUND(H22,0)</f>
        <v>112972</v>
      </c>
      <c r="K22" s="55">
        <f t="shared" si="1"/>
        <v>214955</v>
      </c>
      <c r="L22" s="55">
        <f t="shared" si="2"/>
        <v>75689</v>
      </c>
      <c r="M22" s="55">
        <f t="shared" si="4"/>
        <v>139266</v>
      </c>
      <c r="N22" s="31">
        <f t="shared" si="5"/>
        <v>1.8399767469513404</v>
      </c>
    </row>
    <row r="23" spans="1:14">
      <c r="A23" s="4">
        <v>3.07</v>
      </c>
      <c r="B23" s="7" t="s">
        <v>43</v>
      </c>
      <c r="C23" s="4" t="s">
        <v>4</v>
      </c>
      <c r="D23" s="16">
        <v>64824.5</v>
      </c>
      <c r="E23" s="14">
        <v>90000</v>
      </c>
      <c r="F23" s="14">
        <v>94500</v>
      </c>
      <c r="G23" s="44">
        <v>93600</v>
      </c>
      <c r="H23" s="41">
        <f t="shared" si="9"/>
        <v>85731.125</v>
      </c>
      <c r="I23" s="24">
        <f t="shared" si="10"/>
        <v>85731</v>
      </c>
      <c r="K23" s="55">
        <f t="shared" si="1"/>
        <v>94500</v>
      </c>
      <c r="L23" s="55">
        <f t="shared" si="2"/>
        <v>64824.5</v>
      </c>
      <c r="M23" s="55">
        <f t="shared" si="4"/>
        <v>29675.5</v>
      </c>
      <c r="N23" s="31">
        <f t="shared" si="5"/>
        <v>0.45778216569352637</v>
      </c>
    </row>
    <row r="24" spans="1:14" ht="20">
      <c r="A24" s="4">
        <v>3.08</v>
      </c>
      <c r="B24" s="7" t="s">
        <v>61</v>
      </c>
      <c r="C24" s="4" t="s">
        <v>4</v>
      </c>
      <c r="D24" s="16">
        <v>50642.8</v>
      </c>
      <c r="E24" s="14">
        <v>26400</v>
      </c>
      <c r="F24" s="14">
        <v>27800</v>
      </c>
      <c r="G24" s="44">
        <v>27456</v>
      </c>
      <c r="H24" s="41">
        <f t="shared" si="9"/>
        <v>33074.699999999997</v>
      </c>
      <c r="I24" s="24">
        <f t="shared" si="10"/>
        <v>33075</v>
      </c>
      <c r="K24" s="55">
        <f t="shared" si="1"/>
        <v>50642.8</v>
      </c>
      <c r="L24" s="55">
        <f t="shared" si="2"/>
        <v>26400</v>
      </c>
      <c r="M24" s="55">
        <f t="shared" si="4"/>
        <v>24242.800000000003</v>
      </c>
      <c r="N24" s="31">
        <f t="shared" si="5"/>
        <v>0.91828787878787888</v>
      </c>
    </row>
    <row r="25" spans="1:14" ht="20">
      <c r="A25" s="4">
        <v>3.09</v>
      </c>
      <c r="B25" s="7" t="s">
        <v>62</v>
      </c>
      <c r="C25" s="4" t="s">
        <v>18</v>
      </c>
      <c r="D25" s="16">
        <v>50642.8</v>
      </c>
      <c r="E25" s="14">
        <v>32500</v>
      </c>
      <c r="F25" s="14">
        <v>34150</v>
      </c>
      <c r="G25" s="44">
        <v>34450</v>
      </c>
      <c r="H25" s="41">
        <f t="shared" si="9"/>
        <v>37935.699999999997</v>
      </c>
      <c r="I25" s="24">
        <f t="shared" si="10"/>
        <v>37936</v>
      </c>
      <c r="K25" s="55">
        <f t="shared" si="1"/>
        <v>50642.8</v>
      </c>
      <c r="L25" s="55">
        <f t="shared" si="2"/>
        <v>32500</v>
      </c>
      <c r="M25" s="55">
        <f t="shared" si="4"/>
        <v>18142.800000000003</v>
      </c>
      <c r="N25" s="31">
        <f t="shared" si="5"/>
        <v>0.55824000000000007</v>
      </c>
    </row>
    <row r="26" spans="1:14">
      <c r="A26" s="9">
        <v>3.1</v>
      </c>
      <c r="B26" s="7" t="s">
        <v>63</v>
      </c>
      <c r="C26" s="4" t="s">
        <v>4</v>
      </c>
      <c r="D26" s="16">
        <v>67535</v>
      </c>
      <c r="E26" s="14">
        <v>44100</v>
      </c>
      <c r="F26" s="14">
        <v>46350</v>
      </c>
      <c r="G26" s="44">
        <v>46305</v>
      </c>
      <c r="H26" s="41">
        <f t="shared" si="9"/>
        <v>51072.5</v>
      </c>
      <c r="I26" s="24">
        <f t="shared" si="10"/>
        <v>51073</v>
      </c>
      <c r="K26" s="55">
        <f t="shared" si="1"/>
        <v>67535</v>
      </c>
      <c r="L26" s="55">
        <f t="shared" si="2"/>
        <v>44100</v>
      </c>
      <c r="M26" s="55">
        <f t="shared" si="4"/>
        <v>23435</v>
      </c>
      <c r="N26" s="31">
        <f t="shared" si="5"/>
        <v>0.53140589569161001</v>
      </c>
    </row>
    <row r="27" spans="1:14">
      <c r="A27" s="4">
        <v>3.11</v>
      </c>
      <c r="B27" s="7" t="s">
        <v>64</v>
      </c>
      <c r="C27" s="4" t="s">
        <v>18</v>
      </c>
      <c r="D27" s="16">
        <v>857353.9</v>
      </c>
      <c r="E27" s="14">
        <v>47880</v>
      </c>
      <c r="F27" s="14">
        <v>50300</v>
      </c>
      <c r="G27" s="44">
        <v>51231.6</v>
      </c>
      <c r="H27" s="41">
        <f t="shared" si="9"/>
        <v>251691.375</v>
      </c>
      <c r="I27" s="24">
        <f t="shared" si="10"/>
        <v>251691</v>
      </c>
      <c r="K27" s="55">
        <f t="shared" si="1"/>
        <v>857353.9</v>
      </c>
      <c r="L27" s="55">
        <f t="shared" si="2"/>
        <v>47880</v>
      </c>
      <c r="M27" s="55">
        <f t="shared" si="4"/>
        <v>809473.9</v>
      </c>
      <c r="N27" s="31">
        <f t="shared" si="5"/>
        <v>16.906305346700083</v>
      </c>
    </row>
    <row r="28" spans="1:14" ht="20">
      <c r="A28" s="4">
        <v>3.12</v>
      </c>
      <c r="B28" s="40" t="s">
        <v>78</v>
      </c>
      <c r="C28" s="4" t="s">
        <v>18</v>
      </c>
      <c r="D28" s="16">
        <v>2730</v>
      </c>
      <c r="E28" s="14">
        <v>68351</v>
      </c>
      <c r="F28" s="14">
        <v>71800</v>
      </c>
      <c r="G28" s="44">
        <v>69034.509999999995</v>
      </c>
      <c r="H28" s="41">
        <f t="shared" si="9"/>
        <v>52978.877500000002</v>
      </c>
      <c r="I28" s="24">
        <f t="shared" si="10"/>
        <v>52979</v>
      </c>
      <c r="K28" s="55">
        <f t="shared" si="1"/>
        <v>71800</v>
      </c>
      <c r="L28" s="55">
        <f t="shared" si="2"/>
        <v>2730</v>
      </c>
      <c r="M28" s="55">
        <f t="shared" si="4"/>
        <v>69070</v>
      </c>
      <c r="N28" s="31">
        <f t="shared" si="5"/>
        <v>25.300366300366299</v>
      </c>
    </row>
    <row r="29" spans="1:14">
      <c r="A29" s="4">
        <v>3.13</v>
      </c>
      <c r="B29" s="7" t="s">
        <v>115</v>
      </c>
      <c r="C29" s="4" t="s">
        <v>4</v>
      </c>
      <c r="D29" s="16">
        <v>55757</v>
      </c>
      <c r="E29" s="14">
        <v>58750</v>
      </c>
      <c r="F29" s="14">
        <v>61700</v>
      </c>
      <c r="G29" s="44">
        <v>61100</v>
      </c>
      <c r="H29" s="41">
        <f t="shared" si="9"/>
        <v>59326.75</v>
      </c>
      <c r="I29" s="24">
        <f t="shared" si="10"/>
        <v>59327</v>
      </c>
      <c r="K29" s="55">
        <f t="shared" si="1"/>
        <v>61700</v>
      </c>
      <c r="L29" s="55">
        <f t="shared" si="2"/>
        <v>55757</v>
      </c>
      <c r="M29" s="55">
        <f t="shared" si="4"/>
        <v>5943</v>
      </c>
      <c r="N29" s="31">
        <f t="shared" si="5"/>
        <v>0.10658751367541296</v>
      </c>
    </row>
    <row r="30" spans="1:14">
      <c r="A30" s="4">
        <v>3.14</v>
      </c>
      <c r="B30" s="7" t="s">
        <v>116</v>
      </c>
      <c r="C30" s="4" t="s">
        <v>4</v>
      </c>
      <c r="D30" s="16">
        <v>24570</v>
      </c>
      <c r="E30" s="14">
        <v>35819.300000000003</v>
      </c>
      <c r="F30" s="14">
        <v>37650</v>
      </c>
      <c r="G30" s="44">
        <v>37968.46</v>
      </c>
      <c r="H30" s="41">
        <f t="shared" si="9"/>
        <v>34001.94</v>
      </c>
      <c r="I30" s="24">
        <f t="shared" ref="I30:I36" si="12">+ROUND(H30,0)</f>
        <v>34002</v>
      </c>
      <c r="K30" s="55">
        <f t="shared" si="1"/>
        <v>37968.46</v>
      </c>
      <c r="L30" s="55">
        <f t="shared" si="2"/>
        <v>24570</v>
      </c>
      <c r="M30" s="55">
        <f t="shared" si="4"/>
        <v>13398.46</v>
      </c>
      <c r="N30" s="31">
        <f t="shared" si="5"/>
        <v>0.54531786731786724</v>
      </c>
    </row>
    <row r="31" spans="1:14" ht="30">
      <c r="A31" s="27">
        <v>3.15</v>
      </c>
      <c r="B31" s="28" t="s">
        <v>117</v>
      </c>
      <c r="C31" s="27" t="s">
        <v>4</v>
      </c>
      <c r="D31" s="16">
        <v>2536254.5</v>
      </c>
      <c r="E31" s="14">
        <v>1383912</v>
      </c>
      <c r="F31" s="14">
        <v>1453150</v>
      </c>
      <c r="G31" s="44">
        <v>1411590.24</v>
      </c>
      <c r="H31" s="41">
        <f t="shared" si="9"/>
        <v>1696226.6850000001</v>
      </c>
      <c r="I31" s="24">
        <f t="shared" si="12"/>
        <v>1696227</v>
      </c>
      <c r="K31" s="55">
        <f t="shared" si="1"/>
        <v>2536254.5</v>
      </c>
      <c r="L31" s="55">
        <f t="shared" si="2"/>
        <v>1383912</v>
      </c>
      <c r="M31" s="55">
        <f t="shared" si="4"/>
        <v>1152342.5</v>
      </c>
      <c r="N31" s="31">
        <f t="shared" si="5"/>
        <v>0.83267035765279873</v>
      </c>
    </row>
    <row r="32" spans="1:14" ht="30">
      <c r="A32" s="27">
        <v>3.16</v>
      </c>
      <c r="B32" s="28" t="s">
        <v>118</v>
      </c>
      <c r="C32" s="27" t="s">
        <v>4</v>
      </c>
      <c r="D32" s="16">
        <v>557654.5</v>
      </c>
      <c r="E32" s="14">
        <v>705000</v>
      </c>
      <c r="F32" s="14">
        <v>740250</v>
      </c>
      <c r="G32" s="44">
        <v>712050</v>
      </c>
      <c r="H32" s="41">
        <f t="shared" si="9"/>
        <v>678738.625</v>
      </c>
      <c r="I32" s="24">
        <f t="shared" si="12"/>
        <v>678739</v>
      </c>
      <c r="K32" s="55">
        <f t="shared" si="1"/>
        <v>740250</v>
      </c>
      <c r="L32" s="55">
        <f t="shared" si="2"/>
        <v>557654.5</v>
      </c>
      <c r="M32" s="55">
        <f t="shared" si="4"/>
        <v>182595.5</v>
      </c>
      <c r="N32" s="31">
        <f t="shared" si="5"/>
        <v>0.32743481851217915</v>
      </c>
    </row>
    <row r="33" spans="1:17" ht="30">
      <c r="A33" s="27">
        <v>3.17</v>
      </c>
      <c r="B33" s="28" t="s">
        <v>132</v>
      </c>
      <c r="C33" s="27" t="s">
        <v>4</v>
      </c>
      <c r="D33" s="16">
        <v>1153545</v>
      </c>
      <c r="E33" s="14">
        <v>1368963</v>
      </c>
      <c r="F33" s="14">
        <v>1437450</v>
      </c>
      <c r="G33" s="44">
        <v>1396342.26</v>
      </c>
      <c r="H33" s="41">
        <f t="shared" si="9"/>
        <v>1339075.0649999999</v>
      </c>
      <c r="I33" s="24">
        <f t="shared" si="12"/>
        <v>1339075</v>
      </c>
      <c r="K33" s="55">
        <f t="shared" si="1"/>
        <v>1437450</v>
      </c>
      <c r="L33" s="55">
        <f t="shared" si="2"/>
        <v>1153545</v>
      </c>
      <c r="M33" s="55">
        <f t="shared" si="4"/>
        <v>283905</v>
      </c>
      <c r="N33" s="31">
        <f t="shared" si="5"/>
        <v>0.24611523607661601</v>
      </c>
    </row>
    <row r="34" spans="1:17" ht="30">
      <c r="A34" s="27">
        <v>3.18</v>
      </c>
      <c r="B34" s="28" t="s">
        <v>131</v>
      </c>
      <c r="C34" s="27" t="s">
        <v>4</v>
      </c>
      <c r="D34" s="16">
        <v>467584</v>
      </c>
      <c r="E34" s="14">
        <v>253717.2</v>
      </c>
      <c r="F34" s="14">
        <v>266450</v>
      </c>
      <c r="G34" s="44">
        <v>266403.06</v>
      </c>
      <c r="H34" s="41">
        <f t="shared" si="9"/>
        <v>313538.565</v>
      </c>
      <c r="I34" s="24">
        <f t="shared" si="12"/>
        <v>313539</v>
      </c>
      <c r="K34" s="55">
        <f t="shared" si="1"/>
        <v>467584</v>
      </c>
      <c r="L34" s="55">
        <f t="shared" si="2"/>
        <v>253717.2</v>
      </c>
      <c r="M34" s="55">
        <f t="shared" si="4"/>
        <v>213866.8</v>
      </c>
      <c r="N34" s="31">
        <f t="shared" si="5"/>
        <v>0.84293378612092507</v>
      </c>
    </row>
    <row r="35" spans="1:17" ht="30">
      <c r="A35" s="27">
        <v>3.19</v>
      </c>
      <c r="B35" s="28" t="s">
        <v>119</v>
      </c>
      <c r="C35" s="27" t="s">
        <v>4</v>
      </c>
      <c r="D35" s="16">
        <v>228735</v>
      </c>
      <c r="E35" s="14">
        <v>258500</v>
      </c>
      <c r="F35" s="14">
        <v>271450</v>
      </c>
      <c r="G35" s="44">
        <v>268840</v>
      </c>
      <c r="H35" s="41">
        <f t="shared" si="9"/>
        <v>256881.25</v>
      </c>
      <c r="I35" s="24">
        <f t="shared" si="12"/>
        <v>256881</v>
      </c>
      <c r="K35" s="55">
        <f t="shared" ref="K35:K66" si="13">+MAX(D35:G35)</f>
        <v>271450</v>
      </c>
      <c r="L35" s="55">
        <f t="shared" ref="L35:L66" si="14">+MIN(D35:G35)</f>
        <v>228735</v>
      </c>
      <c r="M35" s="55">
        <f t="shared" si="4"/>
        <v>42715</v>
      </c>
      <c r="N35" s="31">
        <f t="shared" si="5"/>
        <v>0.18674448597722254</v>
      </c>
    </row>
    <row r="36" spans="1:17" ht="30">
      <c r="A36" s="37">
        <v>3.2</v>
      </c>
      <c r="B36" s="28" t="s">
        <v>133</v>
      </c>
      <c r="C36" s="27" t="s">
        <v>4</v>
      </c>
      <c r="D36" s="16">
        <v>843570</v>
      </c>
      <c r="E36" s="14">
        <v>501953.1</v>
      </c>
      <c r="F36" s="14">
        <v>527050</v>
      </c>
      <c r="G36" s="44">
        <v>511992.17</v>
      </c>
      <c r="H36" s="41">
        <f t="shared" si="9"/>
        <v>596141.3175</v>
      </c>
      <c r="I36" s="24">
        <f t="shared" si="12"/>
        <v>596141</v>
      </c>
      <c r="K36" s="55">
        <f t="shared" si="13"/>
        <v>843570</v>
      </c>
      <c r="L36" s="55">
        <f t="shared" si="14"/>
        <v>501953.1</v>
      </c>
      <c r="M36" s="55">
        <f t="shared" si="4"/>
        <v>341616.9</v>
      </c>
      <c r="N36" s="31">
        <f t="shared" si="5"/>
        <v>0.68057533662009462</v>
      </c>
    </row>
    <row r="37" spans="1:17">
      <c r="A37" s="2">
        <v>4</v>
      </c>
      <c r="B37" s="3" t="s">
        <v>126</v>
      </c>
      <c r="C37" s="2"/>
      <c r="D37" s="19"/>
      <c r="E37" s="19"/>
      <c r="G37" s="45" t="s">
        <v>153</v>
      </c>
      <c r="H37" s="46"/>
      <c r="I37" s="21"/>
      <c r="K37" s="55">
        <f t="shared" si="13"/>
        <v>0</v>
      </c>
      <c r="L37" s="55">
        <f t="shared" si="14"/>
        <v>0</v>
      </c>
      <c r="M37" s="55">
        <f t="shared" si="4"/>
        <v>0</v>
      </c>
      <c r="N37" s="31" t="e">
        <f t="shared" si="5"/>
        <v>#DIV/0!</v>
      </c>
    </row>
    <row r="38" spans="1:17" ht="20">
      <c r="A38" s="4">
        <v>4.01</v>
      </c>
      <c r="B38" s="7" t="s">
        <v>50</v>
      </c>
      <c r="C38" s="4" t="s">
        <v>19</v>
      </c>
      <c r="D38" s="16">
        <v>37635</v>
      </c>
      <c r="E38" s="14">
        <v>204000</v>
      </c>
      <c r="F38" s="14">
        <v>214200</v>
      </c>
      <c r="G38" s="49">
        <v>206040</v>
      </c>
      <c r="H38" s="41">
        <f t="shared" ref="H38:H49" si="15">+AVERAGE(D38:G38)</f>
        <v>165468.75</v>
      </c>
      <c r="I38" s="24">
        <f t="shared" ref="I38:I49" si="16">+ROUND(H38,0)</f>
        <v>165469</v>
      </c>
      <c r="K38" s="55">
        <f t="shared" si="13"/>
        <v>214200</v>
      </c>
      <c r="L38" s="55">
        <f t="shared" si="14"/>
        <v>37635</v>
      </c>
      <c r="M38" s="55">
        <f t="shared" si="4"/>
        <v>176565</v>
      </c>
      <c r="N38" s="31">
        <f t="shared" si="5"/>
        <v>4.6915105619768829</v>
      </c>
    </row>
    <row r="39" spans="1:17" ht="22.5" customHeight="1">
      <c r="A39" s="27">
        <v>4.0199999999999996</v>
      </c>
      <c r="B39" s="28" t="s">
        <v>90</v>
      </c>
      <c r="C39" s="29" t="s">
        <v>8</v>
      </c>
      <c r="D39" s="16">
        <v>163670</v>
      </c>
      <c r="E39" s="14">
        <v>162400</v>
      </c>
      <c r="F39" s="14">
        <v>170550</v>
      </c>
      <c r="G39" s="49">
        <v>175392</v>
      </c>
      <c r="H39" s="41">
        <f t="shared" si="15"/>
        <v>168003</v>
      </c>
      <c r="I39" s="24">
        <f t="shared" ref="I39:I43" si="17">+ROUND(H39,0)</f>
        <v>168003</v>
      </c>
      <c r="K39" s="55">
        <f t="shared" si="13"/>
        <v>175392</v>
      </c>
      <c r="L39" s="55">
        <f t="shared" si="14"/>
        <v>162400</v>
      </c>
      <c r="M39" s="55">
        <f t="shared" si="4"/>
        <v>12992</v>
      </c>
      <c r="N39" s="31">
        <f t="shared" si="5"/>
        <v>0.08</v>
      </c>
      <c r="Q39" s="30"/>
    </row>
    <row r="40" spans="1:17" ht="20">
      <c r="A40" s="27">
        <v>4.03</v>
      </c>
      <c r="B40" s="28" t="s">
        <v>91</v>
      </c>
      <c r="C40" s="29" t="s">
        <v>8</v>
      </c>
      <c r="D40" s="16">
        <v>163670</v>
      </c>
      <c r="E40" s="14">
        <v>194700</v>
      </c>
      <c r="F40" s="14">
        <v>204450</v>
      </c>
      <c r="G40" s="49">
        <v>210276</v>
      </c>
      <c r="H40" s="41">
        <f t="shared" si="15"/>
        <v>193274</v>
      </c>
      <c r="I40" s="24">
        <f t="shared" si="17"/>
        <v>193274</v>
      </c>
      <c r="K40" s="55">
        <f t="shared" si="13"/>
        <v>210276</v>
      </c>
      <c r="L40" s="55">
        <f t="shared" si="14"/>
        <v>163670</v>
      </c>
      <c r="M40" s="55">
        <f t="shared" si="4"/>
        <v>46606</v>
      </c>
      <c r="N40" s="31">
        <f t="shared" si="5"/>
        <v>0.28475591128490257</v>
      </c>
      <c r="Q40" s="30"/>
    </row>
    <row r="41" spans="1:17" ht="20">
      <c r="A41" s="27">
        <v>4.04</v>
      </c>
      <c r="B41" s="28" t="s">
        <v>92</v>
      </c>
      <c r="C41" s="29" t="s">
        <v>19</v>
      </c>
      <c r="D41" s="16">
        <v>26852.799999999999</v>
      </c>
      <c r="E41" s="14">
        <v>45000</v>
      </c>
      <c r="F41" s="14">
        <v>47250</v>
      </c>
      <c r="G41" s="49">
        <v>49050</v>
      </c>
      <c r="H41" s="41">
        <f t="shared" si="15"/>
        <v>42038.2</v>
      </c>
      <c r="I41" s="24">
        <f t="shared" si="17"/>
        <v>42038</v>
      </c>
      <c r="K41" s="55">
        <f t="shared" si="13"/>
        <v>49050</v>
      </c>
      <c r="L41" s="55">
        <f t="shared" si="14"/>
        <v>26852.799999999999</v>
      </c>
      <c r="M41" s="55">
        <f t="shared" si="4"/>
        <v>22197.200000000001</v>
      </c>
      <c r="N41" s="31">
        <f t="shared" si="5"/>
        <v>0.82662515640827028</v>
      </c>
      <c r="Q41" s="30"/>
    </row>
    <row r="42" spans="1:17" ht="37.5" customHeight="1">
      <c r="A42" s="27">
        <v>4.05</v>
      </c>
      <c r="B42" s="28" t="s">
        <v>93</v>
      </c>
      <c r="C42" s="29" t="s">
        <v>8</v>
      </c>
      <c r="D42" s="16">
        <v>14235</v>
      </c>
      <c r="E42" s="14">
        <v>36542</v>
      </c>
      <c r="F42" s="14">
        <v>38400</v>
      </c>
      <c r="G42" s="49">
        <v>38369.1</v>
      </c>
      <c r="H42" s="41">
        <f t="shared" si="15"/>
        <v>31886.525000000001</v>
      </c>
      <c r="I42" s="24">
        <f t="shared" si="17"/>
        <v>31887</v>
      </c>
      <c r="K42" s="55">
        <f t="shared" si="13"/>
        <v>38400</v>
      </c>
      <c r="L42" s="55">
        <f t="shared" si="14"/>
        <v>14235</v>
      </c>
      <c r="M42" s="55">
        <f t="shared" si="4"/>
        <v>24165</v>
      </c>
      <c r="N42" s="31">
        <f t="shared" si="5"/>
        <v>1.6975763962065331</v>
      </c>
      <c r="Q42" s="30"/>
    </row>
    <row r="43" spans="1:17" ht="30">
      <c r="A43" s="27">
        <v>4.0599999999999996</v>
      </c>
      <c r="B43" s="28" t="s">
        <v>94</v>
      </c>
      <c r="C43" s="29" t="s">
        <v>8</v>
      </c>
      <c r="D43" s="16">
        <v>16874</v>
      </c>
      <c r="E43" s="14">
        <v>40202.800000000003</v>
      </c>
      <c r="F43" s="14">
        <v>42250</v>
      </c>
      <c r="G43" s="49">
        <v>41810.92</v>
      </c>
      <c r="H43" s="41">
        <f t="shared" si="15"/>
        <v>35284.43</v>
      </c>
      <c r="I43" s="24">
        <f t="shared" si="17"/>
        <v>35284</v>
      </c>
      <c r="K43" s="55">
        <f t="shared" si="13"/>
        <v>42250</v>
      </c>
      <c r="L43" s="55">
        <f t="shared" si="14"/>
        <v>16874</v>
      </c>
      <c r="M43" s="55">
        <f t="shared" si="4"/>
        <v>25376</v>
      </c>
      <c r="N43" s="31">
        <f t="shared" si="5"/>
        <v>1.5038520801232667</v>
      </c>
      <c r="Q43" s="30"/>
    </row>
    <row r="44" spans="1:17" ht="40">
      <c r="A44" s="4">
        <v>4.07</v>
      </c>
      <c r="B44" s="7" t="s">
        <v>70</v>
      </c>
      <c r="C44" s="4" t="s">
        <v>19</v>
      </c>
      <c r="D44" s="16">
        <v>199920.5</v>
      </c>
      <c r="E44" s="14">
        <v>187500</v>
      </c>
      <c r="F44" s="14">
        <v>196900</v>
      </c>
      <c r="G44" s="49">
        <v>196875</v>
      </c>
      <c r="H44" s="41">
        <f t="shared" si="15"/>
        <v>195298.875</v>
      </c>
      <c r="I44" s="24">
        <f t="shared" si="16"/>
        <v>195299</v>
      </c>
      <c r="K44" s="55">
        <f t="shared" si="13"/>
        <v>199920.5</v>
      </c>
      <c r="L44" s="55">
        <f t="shared" si="14"/>
        <v>187500</v>
      </c>
      <c r="M44" s="55">
        <f t="shared" si="4"/>
        <v>12420.5</v>
      </c>
      <c r="N44" s="31">
        <f t="shared" si="5"/>
        <v>6.6242666666666672E-2</v>
      </c>
    </row>
    <row r="45" spans="1:17" ht="40">
      <c r="A45" s="4">
        <v>4.08</v>
      </c>
      <c r="B45" s="7" t="s">
        <v>71</v>
      </c>
      <c r="C45" s="4" t="s">
        <v>19</v>
      </c>
      <c r="D45" s="16">
        <v>158512.9</v>
      </c>
      <c r="E45" s="14">
        <v>108000</v>
      </c>
      <c r="F45" s="14">
        <v>113400</v>
      </c>
      <c r="G45" s="49">
        <v>112320</v>
      </c>
      <c r="H45" s="41">
        <f t="shared" si="15"/>
        <v>123058.22500000001</v>
      </c>
      <c r="I45" s="24">
        <f t="shared" si="16"/>
        <v>123058</v>
      </c>
      <c r="K45" s="55">
        <f t="shared" si="13"/>
        <v>158512.9</v>
      </c>
      <c r="L45" s="55">
        <f t="shared" si="14"/>
        <v>108000</v>
      </c>
      <c r="M45" s="55">
        <f t="shared" si="4"/>
        <v>50512.899999999994</v>
      </c>
      <c r="N45" s="31">
        <f t="shared" si="5"/>
        <v>0.46771203703703701</v>
      </c>
    </row>
    <row r="46" spans="1:17" ht="40">
      <c r="A46" s="4">
        <v>4.09</v>
      </c>
      <c r="B46" s="7" t="s">
        <v>72</v>
      </c>
      <c r="C46" s="4" t="s">
        <v>19</v>
      </c>
      <c r="D46" s="16">
        <v>97371.3</v>
      </c>
      <c r="E46" s="14">
        <v>67500</v>
      </c>
      <c r="F46" s="14">
        <v>70900</v>
      </c>
      <c r="G46" s="49">
        <v>68850</v>
      </c>
      <c r="H46" s="41">
        <f t="shared" si="15"/>
        <v>76155.324999999997</v>
      </c>
      <c r="I46" s="24">
        <f t="shared" si="16"/>
        <v>76155</v>
      </c>
      <c r="K46" s="55">
        <f t="shared" si="13"/>
        <v>97371.3</v>
      </c>
      <c r="L46" s="55">
        <f t="shared" si="14"/>
        <v>67500</v>
      </c>
      <c r="M46" s="55">
        <f t="shared" si="4"/>
        <v>29871.300000000003</v>
      </c>
      <c r="N46" s="31">
        <f t="shared" si="5"/>
        <v>0.44253777777777781</v>
      </c>
    </row>
    <row r="47" spans="1:17" ht="20">
      <c r="A47" s="9">
        <v>4.0999999999999996</v>
      </c>
      <c r="B47" s="7" t="s">
        <v>68</v>
      </c>
      <c r="C47" s="4" t="s">
        <v>19</v>
      </c>
      <c r="D47" s="16">
        <v>33385.300000000003</v>
      </c>
      <c r="E47" s="14">
        <v>22000</v>
      </c>
      <c r="F47" s="14">
        <v>23100</v>
      </c>
      <c r="G47" s="49">
        <v>22220</v>
      </c>
      <c r="H47" s="41">
        <f t="shared" si="15"/>
        <v>25176.325000000001</v>
      </c>
      <c r="I47" s="24">
        <f t="shared" si="16"/>
        <v>25176</v>
      </c>
      <c r="K47" s="55">
        <f t="shared" si="13"/>
        <v>33385.300000000003</v>
      </c>
      <c r="L47" s="55">
        <f t="shared" si="14"/>
        <v>22000</v>
      </c>
      <c r="M47" s="55">
        <f t="shared" si="4"/>
        <v>11385.300000000003</v>
      </c>
      <c r="N47" s="31">
        <f t="shared" si="5"/>
        <v>0.51751363636363645</v>
      </c>
    </row>
    <row r="48" spans="1:17" ht="20">
      <c r="A48" s="4">
        <v>4.1100000000000003</v>
      </c>
      <c r="B48" s="7" t="s">
        <v>69</v>
      </c>
      <c r="C48" s="4" t="s">
        <v>19</v>
      </c>
      <c r="D48" s="16">
        <v>25545</v>
      </c>
      <c r="E48" s="14">
        <v>14175</v>
      </c>
      <c r="F48" s="14">
        <v>14900</v>
      </c>
      <c r="G48" s="49">
        <v>14883.75</v>
      </c>
      <c r="H48" s="41">
        <f t="shared" si="15"/>
        <v>17375.9375</v>
      </c>
      <c r="I48" s="24">
        <f t="shared" si="16"/>
        <v>17376</v>
      </c>
      <c r="K48" s="55">
        <f t="shared" si="13"/>
        <v>25545</v>
      </c>
      <c r="L48" s="55">
        <f t="shared" si="14"/>
        <v>14175</v>
      </c>
      <c r="M48" s="55">
        <f t="shared" si="4"/>
        <v>11370</v>
      </c>
      <c r="N48" s="31">
        <f t="shared" si="5"/>
        <v>0.80211640211640212</v>
      </c>
    </row>
    <row r="49" spans="1:14" ht="20">
      <c r="A49" s="4">
        <v>4.12</v>
      </c>
      <c r="B49" s="7" t="s">
        <v>79</v>
      </c>
      <c r="C49" s="4" t="s">
        <v>19</v>
      </c>
      <c r="D49" s="16">
        <v>12350</v>
      </c>
      <c r="E49" s="14">
        <v>16000</v>
      </c>
      <c r="F49" s="14">
        <v>16800</v>
      </c>
      <c r="G49" s="49">
        <v>16480</v>
      </c>
      <c r="H49" s="41">
        <f t="shared" si="15"/>
        <v>15407.5</v>
      </c>
      <c r="I49" s="24">
        <f t="shared" si="16"/>
        <v>15408</v>
      </c>
      <c r="K49" s="55">
        <f t="shared" si="13"/>
        <v>16800</v>
      </c>
      <c r="L49" s="55">
        <f t="shared" si="14"/>
        <v>12350</v>
      </c>
      <c r="M49" s="55">
        <f t="shared" si="4"/>
        <v>4450</v>
      </c>
      <c r="N49" s="31">
        <f t="shared" si="5"/>
        <v>0.36032388663967613</v>
      </c>
    </row>
    <row r="50" spans="1:14">
      <c r="A50" s="2">
        <v>5</v>
      </c>
      <c r="B50" s="3" t="s">
        <v>80</v>
      </c>
      <c r="C50" s="2"/>
      <c r="D50" s="19"/>
      <c r="E50" s="19"/>
      <c r="G50" s="45" t="s">
        <v>153</v>
      </c>
      <c r="H50" s="46"/>
      <c r="I50" s="6"/>
      <c r="K50" s="55">
        <f t="shared" si="13"/>
        <v>0</v>
      </c>
      <c r="L50" s="55">
        <f t="shared" si="14"/>
        <v>0</v>
      </c>
      <c r="M50" s="55">
        <f t="shared" si="4"/>
        <v>0</v>
      </c>
      <c r="N50" s="31" t="e">
        <f t="shared" si="5"/>
        <v>#DIV/0!</v>
      </c>
    </row>
    <row r="51" spans="1:14" ht="46.5" customHeight="1">
      <c r="A51" s="4">
        <v>5.01</v>
      </c>
      <c r="B51" s="5" t="s">
        <v>81</v>
      </c>
      <c r="C51" s="4" t="s">
        <v>19</v>
      </c>
      <c r="D51" s="16">
        <v>13136.5</v>
      </c>
      <c r="E51" s="14">
        <v>19500</v>
      </c>
      <c r="F51" s="50">
        <v>20500</v>
      </c>
      <c r="G51" s="49">
        <v>20280</v>
      </c>
      <c r="H51" s="41">
        <f t="shared" ref="H51:H58" si="18">+AVERAGE(D51:G51)</f>
        <v>18354.125</v>
      </c>
      <c r="I51" s="24">
        <f t="shared" si="3"/>
        <v>18354</v>
      </c>
      <c r="K51" s="55">
        <f t="shared" si="13"/>
        <v>20500</v>
      </c>
      <c r="L51" s="55">
        <f t="shared" si="14"/>
        <v>13136.5</v>
      </c>
      <c r="M51" s="55">
        <f t="shared" si="4"/>
        <v>7363.5</v>
      </c>
      <c r="N51" s="31">
        <f t="shared" si="5"/>
        <v>0.56053743386746846</v>
      </c>
    </row>
    <row r="52" spans="1:14" ht="45" customHeight="1">
      <c r="A52" s="4">
        <v>5.0199999999999996</v>
      </c>
      <c r="B52" s="5" t="s">
        <v>82</v>
      </c>
      <c r="C52" s="4" t="s">
        <v>19</v>
      </c>
      <c r="D52" s="16">
        <v>13136.5</v>
      </c>
      <c r="E52" s="14">
        <v>23800</v>
      </c>
      <c r="F52" s="50">
        <v>25000</v>
      </c>
      <c r="G52" s="49">
        <v>25228</v>
      </c>
      <c r="H52" s="41">
        <f t="shared" si="18"/>
        <v>21791.125</v>
      </c>
      <c r="I52" s="24">
        <f t="shared" ref="I52" si="19">+ROUND(H52,0)</f>
        <v>21791</v>
      </c>
      <c r="K52" s="55">
        <f t="shared" si="13"/>
        <v>25228</v>
      </c>
      <c r="L52" s="55">
        <f t="shared" si="14"/>
        <v>13136.5</v>
      </c>
      <c r="M52" s="55">
        <f t="shared" si="4"/>
        <v>12091.5</v>
      </c>
      <c r="N52" s="31">
        <f t="shared" si="5"/>
        <v>0.92045065276139004</v>
      </c>
    </row>
    <row r="53" spans="1:14" ht="60.75" customHeight="1">
      <c r="A53" s="4">
        <v>5.03</v>
      </c>
      <c r="B53" s="5" t="s">
        <v>54</v>
      </c>
      <c r="C53" s="4" t="s">
        <v>19</v>
      </c>
      <c r="D53" s="16">
        <v>28579.200000000001</v>
      </c>
      <c r="E53" s="14">
        <v>25200</v>
      </c>
      <c r="F53" s="50">
        <v>26500</v>
      </c>
      <c r="G53" s="49">
        <v>27216</v>
      </c>
      <c r="H53" s="41">
        <f t="shared" si="18"/>
        <v>26873.8</v>
      </c>
      <c r="I53" s="24">
        <f t="shared" si="3"/>
        <v>26874</v>
      </c>
      <c r="K53" s="55">
        <f t="shared" si="13"/>
        <v>28579.200000000001</v>
      </c>
      <c r="L53" s="55">
        <f t="shared" si="14"/>
        <v>25200</v>
      </c>
      <c r="M53" s="55">
        <f t="shared" si="4"/>
        <v>3379.2000000000007</v>
      </c>
      <c r="N53" s="31">
        <f t="shared" si="5"/>
        <v>0.13409523809523813</v>
      </c>
    </row>
    <row r="54" spans="1:14" ht="82.5" customHeight="1">
      <c r="A54" s="4">
        <v>5.04</v>
      </c>
      <c r="B54" s="5" t="s">
        <v>20</v>
      </c>
      <c r="C54" s="4" t="s">
        <v>8</v>
      </c>
      <c r="D54" s="16">
        <v>17916.599999999999</v>
      </c>
      <c r="E54" s="14">
        <v>8800</v>
      </c>
      <c r="F54" s="50">
        <v>9250</v>
      </c>
      <c r="G54" s="49">
        <v>9240</v>
      </c>
      <c r="H54" s="41">
        <f t="shared" si="18"/>
        <v>11301.65</v>
      </c>
      <c r="I54" s="24">
        <f t="shared" si="3"/>
        <v>11302</v>
      </c>
      <c r="K54" s="55">
        <f t="shared" si="13"/>
        <v>17916.599999999999</v>
      </c>
      <c r="L54" s="55">
        <f t="shared" si="14"/>
        <v>8800</v>
      </c>
      <c r="M54" s="55">
        <f t="shared" si="4"/>
        <v>9116.5999999999985</v>
      </c>
      <c r="N54" s="31">
        <f t="shared" si="5"/>
        <v>1.0359772727272725</v>
      </c>
    </row>
    <row r="55" spans="1:14" ht="65.25" customHeight="1">
      <c r="A55" s="4">
        <v>5.05</v>
      </c>
      <c r="B55" s="5" t="s">
        <v>55</v>
      </c>
      <c r="C55" s="4" t="s">
        <v>19</v>
      </c>
      <c r="D55" s="16">
        <v>28579.200000000001</v>
      </c>
      <c r="E55" s="14">
        <v>21000</v>
      </c>
      <c r="F55" s="50">
        <v>22100</v>
      </c>
      <c r="G55" s="49">
        <v>22260</v>
      </c>
      <c r="H55" s="41">
        <f t="shared" si="18"/>
        <v>23484.799999999999</v>
      </c>
      <c r="I55" s="24">
        <f t="shared" si="3"/>
        <v>23485</v>
      </c>
      <c r="K55" s="55">
        <f t="shared" si="13"/>
        <v>28579.200000000001</v>
      </c>
      <c r="L55" s="55">
        <f t="shared" si="14"/>
        <v>21000</v>
      </c>
      <c r="M55" s="55">
        <f t="shared" si="4"/>
        <v>7579.2000000000007</v>
      </c>
      <c r="N55" s="31">
        <f t="shared" si="5"/>
        <v>0.36091428571428574</v>
      </c>
    </row>
    <row r="56" spans="1:14" ht="63.75" customHeight="1">
      <c r="A56" s="4">
        <v>5.0599999999999996</v>
      </c>
      <c r="B56" s="5" t="s">
        <v>56</v>
      </c>
      <c r="C56" s="4" t="s">
        <v>8</v>
      </c>
      <c r="D56" s="16">
        <v>17916.599999999999</v>
      </c>
      <c r="E56" s="14">
        <v>10800</v>
      </c>
      <c r="F56" s="50">
        <v>11350</v>
      </c>
      <c r="G56" s="49">
        <v>11232</v>
      </c>
      <c r="H56" s="41">
        <f t="shared" si="18"/>
        <v>12824.65</v>
      </c>
      <c r="I56" s="24">
        <f t="shared" si="3"/>
        <v>12825</v>
      </c>
      <c r="K56" s="55">
        <f t="shared" si="13"/>
        <v>17916.599999999999</v>
      </c>
      <c r="L56" s="55">
        <f t="shared" si="14"/>
        <v>10800</v>
      </c>
      <c r="M56" s="55">
        <f t="shared" si="4"/>
        <v>7116.5999999999985</v>
      </c>
      <c r="N56" s="31">
        <f t="shared" si="5"/>
        <v>0.65894444444444433</v>
      </c>
    </row>
    <row r="57" spans="1:14" ht="111" customHeight="1">
      <c r="A57" s="4">
        <v>5.07</v>
      </c>
      <c r="B57" s="5" t="s">
        <v>21</v>
      </c>
      <c r="C57" s="4" t="s">
        <v>19</v>
      </c>
      <c r="D57" s="16">
        <v>12428</v>
      </c>
      <c r="E57" s="14">
        <v>40685.699999999997</v>
      </c>
      <c r="F57" s="50">
        <v>42750</v>
      </c>
      <c r="G57" s="49">
        <v>41092.559999999998</v>
      </c>
      <c r="H57" s="41">
        <f t="shared" si="18"/>
        <v>34239.065000000002</v>
      </c>
      <c r="I57" s="24">
        <f t="shared" si="3"/>
        <v>34239</v>
      </c>
      <c r="K57" s="55">
        <f t="shared" si="13"/>
        <v>42750</v>
      </c>
      <c r="L57" s="55">
        <f t="shared" si="14"/>
        <v>12428</v>
      </c>
      <c r="M57" s="55">
        <f t="shared" si="4"/>
        <v>30322</v>
      </c>
      <c r="N57" s="31">
        <f t="shared" si="5"/>
        <v>2.4398133247505633</v>
      </c>
    </row>
    <row r="58" spans="1:14" ht="93.75" customHeight="1">
      <c r="A58" s="4">
        <v>5.08</v>
      </c>
      <c r="B58" s="5" t="s">
        <v>22</v>
      </c>
      <c r="C58" s="4" t="s">
        <v>8</v>
      </c>
      <c r="D58" s="16">
        <v>10985</v>
      </c>
      <c r="E58" s="14">
        <v>13750</v>
      </c>
      <c r="F58" s="50">
        <v>14450</v>
      </c>
      <c r="G58" s="49">
        <v>14025</v>
      </c>
      <c r="H58" s="41">
        <f t="shared" si="18"/>
        <v>13302.5</v>
      </c>
      <c r="I58" s="24">
        <f t="shared" si="3"/>
        <v>13303</v>
      </c>
      <c r="K58" s="55">
        <f t="shared" si="13"/>
        <v>14450</v>
      </c>
      <c r="L58" s="55">
        <f t="shared" si="14"/>
        <v>10985</v>
      </c>
      <c r="M58" s="55">
        <f t="shared" si="4"/>
        <v>3465</v>
      </c>
      <c r="N58" s="31">
        <f t="shared" si="5"/>
        <v>0.31543013199817932</v>
      </c>
    </row>
    <row r="59" spans="1:14">
      <c r="A59" s="2">
        <v>6</v>
      </c>
      <c r="B59" s="3" t="s">
        <v>125</v>
      </c>
      <c r="C59" s="2"/>
      <c r="D59" s="19"/>
      <c r="E59" s="47"/>
      <c r="F59" s="53"/>
      <c r="G59" s="51" t="s">
        <v>153</v>
      </c>
      <c r="H59" s="46"/>
      <c r="I59" s="20"/>
      <c r="K59" s="55">
        <f t="shared" si="13"/>
        <v>0</v>
      </c>
      <c r="L59" s="55">
        <f t="shared" si="14"/>
        <v>0</v>
      </c>
      <c r="M59" s="55">
        <f t="shared" si="4"/>
        <v>0</v>
      </c>
      <c r="N59" s="31" t="e">
        <f t="shared" si="5"/>
        <v>#DIV/0!</v>
      </c>
    </row>
    <row r="60" spans="1:14" ht="60" customHeight="1">
      <c r="A60" s="4">
        <v>6.01</v>
      </c>
      <c r="B60" s="5" t="s">
        <v>123</v>
      </c>
      <c r="C60" s="4" t="s">
        <v>19</v>
      </c>
      <c r="D60" s="16">
        <v>11031.8</v>
      </c>
      <c r="E60" s="14">
        <v>53388.5</v>
      </c>
      <c r="F60" s="50">
        <v>56100</v>
      </c>
      <c r="G60" s="49">
        <v>56057.93</v>
      </c>
      <c r="H60" s="41">
        <f t="shared" ref="H60:H69" si="20">+AVERAGE(D60:G60)</f>
        <v>44144.557500000003</v>
      </c>
      <c r="I60" s="24">
        <f t="shared" si="3"/>
        <v>44145</v>
      </c>
      <c r="K60" s="55">
        <f t="shared" si="13"/>
        <v>56100</v>
      </c>
      <c r="L60" s="55">
        <f t="shared" si="14"/>
        <v>11031.8</v>
      </c>
      <c r="M60" s="55">
        <f t="shared" si="4"/>
        <v>45068.2</v>
      </c>
      <c r="N60" s="31">
        <f t="shared" si="5"/>
        <v>4.0852988632861367</v>
      </c>
    </row>
    <row r="61" spans="1:14" ht="43.5" customHeight="1">
      <c r="A61" s="4">
        <v>6.02</v>
      </c>
      <c r="B61" s="5" t="s">
        <v>124</v>
      </c>
      <c r="C61" s="4" t="s">
        <v>19</v>
      </c>
      <c r="D61" s="16">
        <v>11031.8</v>
      </c>
      <c r="E61" s="14">
        <v>74729.600000000006</v>
      </c>
      <c r="F61" s="50">
        <v>78500</v>
      </c>
      <c r="G61" s="49">
        <v>77718.789999999994</v>
      </c>
      <c r="H61" s="41">
        <f t="shared" si="20"/>
        <v>60495.047500000001</v>
      </c>
      <c r="I61" s="24">
        <f t="shared" si="3"/>
        <v>60495</v>
      </c>
      <c r="K61" s="55">
        <f t="shared" si="13"/>
        <v>78500</v>
      </c>
      <c r="L61" s="55">
        <f t="shared" si="14"/>
        <v>11031.8</v>
      </c>
      <c r="M61" s="55">
        <f t="shared" si="4"/>
        <v>67468.2</v>
      </c>
      <c r="N61" s="31">
        <f t="shared" si="5"/>
        <v>6.115792527058141</v>
      </c>
    </row>
    <row r="62" spans="1:14" ht="50.25" customHeight="1">
      <c r="A62" s="4">
        <v>6.03</v>
      </c>
      <c r="B62" s="5" t="s">
        <v>84</v>
      </c>
      <c r="C62" s="4" t="s">
        <v>19</v>
      </c>
      <c r="D62" s="16">
        <v>76642.8</v>
      </c>
      <c r="E62" s="14">
        <v>105000</v>
      </c>
      <c r="F62" s="50">
        <v>110250</v>
      </c>
      <c r="G62" s="49">
        <v>111300</v>
      </c>
      <c r="H62" s="41">
        <f t="shared" si="20"/>
        <v>100798.2</v>
      </c>
      <c r="I62" s="24">
        <f t="shared" si="3"/>
        <v>100798</v>
      </c>
      <c r="K62" s="55">
        <f t="shared" si="13"/>
        <v>111300</v>
      </c>
      <c r="L62" s="55">
        <f t="shared" si="14"/>
        <v>76642.8</v>
      </c>
      <c r="M62" s="55">
        <f t="shared" si="4"/>
        <v>34657.199999999997</v>
      </c>
      <c r="N62" s="31">
        <f t="shared" si="5"/>
        <v>0.45219120387042222</v>
      </c>
    </row>
    <row r="63" spans="1:14" ht="51" customHeight="1">
      <c r="A63" s="4">
        <v>6.04</v>
      </c>
      <c r="B63" s="5" t="s">
        <v>83</v>
      </c>
      <c r="C63" s="4" t="s">
        <v>19</v>
      </c>
      <c r="D63" s="16">
        <v>85735</v>
      </c>
      <c r="E63" s="14">
        <v>100000</v>
      </c>
      <c r="F63" s="50">
        <v>105000</v>
      </c>
      <c r="G63" s="49">
        <v>101000</v>
      </c>
      <c r="H63" s="41">
        <f t="shared" si="20"/>
        <v>97933.75</v>
      </c>
      <c r="I63" s="24">
        <f t="shared" si="3"/>
        <v>97934</v>
      </c>
      <c r="K63" s="55">
        <f t="shared" si="13"/>
        <v>105000</v>
      </c>
      <c r="L63" s="55">
        <f t="shared" si="14"/>
        <v>85735</v>
      </c>
      <c r="M63" s="55">
        <f t="shared" si="4"/>
        <v>19265</v>
      </c>
      <c r="N63" s="31">
        <f t="shared" si="5"/>
        <v>0.22470402985945062</v>
      </c>
    </row>
    <row r="64" spans="1:14" ht="34.5" customHeight="1">
      <c r="A64" s="4">
        <v>6.05</v>
      </c>
      <c r="B64" s="5" t="s">
        <v>23</v>
      </c>
      <c r="C64" s="4" t="s">
        <v>19</v>
      </c>
      <c r="D64" s="38">
        <v>1235000</v>
      </c>
      <c r="E64" s="14">
        <v>54000</v>
      </c>
      <c r="F64" s="50">
        <v>56700</v>
      </c>
      <c r="G64" s="49">
        <v>55080</v>
      </c>
      <c r="H64" s="41">
        <f t="shared" si="20"/>
        <v>350195</v>
      </c>
      <c r="I64" s="24">
        <f t="shared" si="3"/>
        <v>350195</v>
      </c>
      <c r="K64" s="55">
        <f t="shared" si="13"/>
        <v>1235000</v>
      </c>
      <c r="L64" s="55">
        <f t="shared" si="14"/>
        <v>54000</v>
      </c>
      <c r="M64" s="55">
        <f t="shared" si="4"/>
        <v>1181000</v>
      </c>
      <c r="N64" s="31">
        <f t="shared" si="5"/>
        <v>21.87037037037037</v>
      </c>
    </row>
    <row r="65" spans="1:14" ht="26.25" customHeight="1">
      <c r="A65" s="4">
        <v>6.06</v>
      </c>
      <c r="B65" s="5" t="s">
        <v>24</v>
      </c>
      <c r="C65" s="4" t="s">
        <v>19</v>
      </c>
      <c r="D65" s="16">
        <v>37635</v>
      </c>
      <c r="E65" s="14">
        <v>90000</v>
      </c>
      <c r="F65" s="50">
        <v>94500</v>
      </c>
      <c r="G65" s="49">
        <v>90900</v>
      </c>
      <c r="H65" s="41">
        <f t="shared" si="20"/>
        <v>78258.75</v>
      </c>
      <c r="I65" s="24">
        <f t="shared" si="3"/>
        <v>78259</v>
      </c>
      <c r="K65" s="55">
        <f t="shared" si="13"/>
        <v>94500</v>
      </c>
      <c r="L65" s="55">
        <f t="shared" si="14"/>
        <v>37635</v>
      </c>
      <c r="M65" s="55">
        <f t="shared" si="4"/>
        <v>56865</v>
      </c>
      <c r="N65" s="31">
        <f t="shared" si="5"/>
        <v>1.510960542048625</v>
      </c>
    </row>
    <row r="66" spans="1:14" ht="30">
      <c r="A66" s="27">
        <v>6.07</v>
      </c>
      <c r="B66" s="28" t="s">
        <v>120</v>
      </c>
      <c r="C66" s="27" t="s">
        <v>4</v>
      </c>
      <c r="D66" s="16">
        <v>908238.5</v>
      </c>
      <c r="E66" s="14">
        <v>2750000</v>
      </c>
      <c r="F66" s="50">
        <v>2887500</v>
      </c>
      <c r="G66" s="49">
        <v>2832500</v>
      </c>
      <c r="H66" s="41">
        <f t="shared" si="20"/>
        <v>2344559.625</v>
      </c>
      <c r="I66" s="24">
        <f t="shared" ref="I66:I68" si="21">+ROUND(H66,0)</f>
        <v>2344560</v>
      </c>
      <c r="K66" s="55">
        <f t="shared" si="13"/>
        <v>2887500</v>
      </c>
      <c r="L66" s="55">
        <f t="shared" si="14"/>
        <v>908238.5</v>
      </c>
      <c r="M66" s="55">
        <f t="shared" si="4"/>
        <v>1979261.5</v>
      </c>
      <c r="N66" s="31">
        <f t="shared" si="5"/>
        <v>2.1792310059527318</v>
      </c>
    </row>
    <row r="67" spans="1:14" ht="30">
      <c r="A67" s="27">
        <v>6.08</v>
      </c>
      <c r="B67" s="28" t="s">
        <v>121</v>
      </c>
      <c r="C67" s="27" t="s">
        <v>4</v>
      </c>
      <c r="D67" s="39">
        <v>720850</v>
      </c>
      <c r="E67" s="14">
        <v>1350000</v>
      </c>
      <c r="F67" s="50">
        <v>1417500</v>
      </c>
      <c r="G67" s="49">
        <v>1215000</v>
      </c>
      <c r="H67" s="41">
        <f t="shared" si="20"/>
        <v>1175837.5</v>
      </c>
      <c r="I67" s="24">
        <f t="shared" si="21"/>
        <v>1175838</v>
      </c>
      <c r="K67" s="55">
        <f t="shared" ref="K67:K98" si="22">+MAX(D67:G67)</f>
        <v>1417500</v>
      </c>
      <c r="L67" s="55">
        <f t="shared" ref="L67:L98" si="23">+MIN(D67:G67)</f>
        <v>720850</v>
      </c>
      <c r="M67" s="55">
        <f t="shared" si="4"/>
        <v>696650</v>
      </c>
      <c r="N67" s="31">
        <f t="shared" si="5"/>
        <v>0.96642852188388706</v>
      </c>
    </row>
    <row r="68" spans="1:14" ht="30">
      <c r="A68" s="27">
        <v>6.09</v>
      </c>
      <c r="B68" s="28" t="s">
        <v>122</v>
      </c>
      <c r="C68" s="27" t="s">
        <v>4</v>
      </c>
      <c r="D68" s="16">
        <v>857298</v>
      </c>
      <c r="E68" s="14">
        <v>1100000</v>
      </c>
      <c r="F68" s="50">
        <v>1155000</v>
      </c>
      <c r="G68" s="49">
        <v>1078000</v>
      </c>
      <c r="H68" s="41">
        <f t="shared" si="20"/>
        <v>1047574.5</v>
      </c>
      <c r="I68" s="24">
        <f t="shared" si="21"/>
        <v>1047575</v>
      </c>
      <c r="K68" s="55">
        <f t="shared" si="22"/>
        <v>1155000</v>
      </c>
      <c r="L68" s="55">
        <f t="shared" si="23"/>
        <v>857298</v>
      </c>
      <c r="M68" s="55">
        <f t="shared" ref="M68:M131" si="24">+K68-L68</f>
        <v>297702</v>
      </c>
      <c r="N68" s="31">
        <f t="shared" ref="N68:N131" si="25">+M68/L68</f>
        <v>0.34725614663745863</v>
      </c>
    </row>
    <row r="69" spans="1:14" ht="30">
      <c r="A69" s="37">
        <v>6.1</v>
      </c>
      <c r="B69" s="28" t="s">
        <v>145</v>
      </c>
      <c r="C69" s="27" t="s">
        <v>19</v>
      </c>
      <c r="D69" s="16">
        <v>128375</v>
      </c>
      <c r="E69" s="14">
        <v>275000</v>
      </c>
      <c r="F69" s="50">
        <v>288750</v>
      </c>
      <c r="G69" s="49">
        <v>272250</v>
      </c>
      <c r="H69" s="41">
        <f t="shared" si="20"/>
        <v>241093.75</v>
      </c>
      <c r="I69" s="24">
        <f t="shared" ref="I69" si="26">+ROUND(H69,0)</f>
        <v>241094</v>
      </c>
      <c r="K69" s="55">
        <f t="shared" si="22"/>
        <v>288750</v>
      </c>
      <c r="L69" s="55">
        <f t="shared" si="23"/>
        <v>128375</v>
      </c>
      <c r="M69" s="55">
        <f t="shared" si="24"/>
        <v>160375</v>
      </c>
      <c r="N69" s="31">
        <f t="shared" si="25"/>
        <v>1.2492697176241481</v>
      </c>
    </row>
    <row r="70" spans="1:14">
      <c r="A70" s="2">
        <v>7</v>
      </c>
      <c r="B70" s="3" t="s">
        <v>127</v>
      </c>
      <c r="C70" s="2"/>
      <c r="D70" s="19"/>
      <c r="E70" s="47"/>
      <c r="F70" s="25"/>
      <c r="G70" s="51" t="s">
        <v>153</v>
      </c>
      <c r="H70" s="46"/>
      <c r="I70" s="20"/>
      <c r="K70" s="55">
        <f t="shared" si="22"/>
        <v>0</v>
      </c>
      <c r="L70" s="55">
        <f t="shared" si="23"/>
        <v>0</v>
      </c>
      <c r="M70" s="55">
        <f t="shared" si="24"/>
        <v>0</v>
      </c>
      <c r="N70" s="31" t="e">
        <f t="shared" si="25"/>
        <v>#DIV/0!</v>
      </c>
    </row>
    <row r="71" spans="1:14" ht="37.5" customHeight="1">
      <c r="A71" s="4">
        <v>7.01</v>
      </c>
      <c r="B71" s="5" t="s">
        <v>25</v>
      </c>
      <c r="C71" s="4" t="s">
        <v>8</v>
      </c>
      <c r="D71" s="16">
        <v>11031.8</v>
      </c>
      <c r="E71" s="14">
        <v>16200</v>
      </c>
      <c r="F71" s="50">
        <v>17050</v>
      </c>
      <c r="G71" s="49">
        <v>16038</v>
      </c>
      <c r="H71" s="41">
        <f>+AVERAGE(D71:G71)</f>
        <v>15079.95</v>
      </c>
      <c r="I71" s="24">
        <f t="shared" si="3"/>
        <v>15080</v>
      </c>
      <c r="K71" s="55">
        <f t="shared" si="22"/>
        <v>17050</v>
      </c>
      <c r="L71" s="55">
        <f t="shared" si="23"/>
        <v>11031.8</v>
      </c>
      <c r="M71" s="55">
        <f t="shared" si="24"/>
        <v>6018.2000000000007</v>
      </c>
      <c r="N71" s="31">
        <f t="shared" si="25"/>
        <v>0.54553200746931607</v>
      </c>
    </row>
    <row r="72" spans="1:14" ht="39.75" customHeight="1">
      <c r="A72" s="4">
        <v>7.02</v>
      </c>
      <c r="B72" s="5" t="s">
        <v>26</v>
      </c>
      <c r="C72" s="4" t="s">
        <v>8</v>
      </c>
      <c r="D72" s="16">
        <v>11031.8</v>
      </c>
      <c r="E72" s="14">
        <v>32500</v>
      </c>
      <c r="F72" s="50">
        <v>34150</v>
      </c>
      <c r="G72" s="49">
        <v>32825</v>
      </c>
      <c r="H72" s="41">
        <f>+AVERAGE(D72:G72)</f>
        <v>27626.7</v>
      </c>
      <c r="I72" s="24">
        <f t="shared" si="3"/>
        <v>27627</v>
      </c>
      <c r="K72" s="55">
        <f t="shared" si="22"/>
        <v>34150</v>
      </c>
      <c r="L72" s="55">
        <f t="shared" si="23"/>
        <v>11031.8</v>
      </c>
      <c r="M72" s="55">
        <f t="shared" si="24"/>
        <v>23118.2</v>
      </c>
      <c r="N72" s="31">
        <f t="shared" si="25"/>
        <v>2.0955963668666948</v>
      </c>
    </row>
    <row r="73" spans="1:14" ht="51" customHeight="1">
      <c r="A73" s="4">
        <v>7.03</v>
      </c>
      <c r="B73" s="5" t="s">
        <v>57</v>
      </c>
      <c r="C73" s="4" t="s">
        <v>19</v>
      </c>
      <c r="D73" s="16">
        <v>20670</v>
      </c>
      <c r="E73" s="14">
        <v>22500</v>
      </c>
      <c r="F73" s="50">
        <v>23650</v>
      </c>
      <c r="G73" s="49">
        <v>22275</v>
      </c>
      <c r="H73" s="41">
        <f>+AVERAGE(D73:G73)</f>
        <v>22273.75</v>
      </c>
      <c r="I73" s="24">
        <f t="shared" si="3"/>
        <v>22274</v>
      </c>
      <c r="K73" s="55">
        <f t="shared" si="22"/>
        <v>23650</v>
      </c>
      <c r="L73" s="55">
        <f t="shared" si="23"/>
        <v>20670</v>
      </c>
      <c r="M73" s="55">
        <f t="shared" si="24"/>
        <v>2980</v>
      </c>
      <c r="N73" s="31">
        <f t="shared" si="25"/>
        <v>0.14417029511369134</v>
      </c>
    </row>
    <row r="74" spans="1:14">
      <c r="A74" s="2">
        <v>8</v>
      </c>
      <c r="B74" s="3" t="s">
        <v>27</v>
      </c>
      <c r="C74" s="2"/>
      <c r="D74" s="19"/>
      <c r="E74" s="19"/>
      <c r="F74" s="25"/>
      <c r="G74" s="51" t="s">
        <v>153</v>
      </c>
      <c r="H74" s="46"/>
      <c r="I74" s="20"/>
      <c r="K74" s="55">
        <f t="shared" si="22"/>
        <v>0</v>
      </c>
      <c r="L74" s="55">
        <f t="shared" si="23"/>
        <v>0</v>
      </c>
      <c r="M74" s="55">
        <f t="shared" si="24"/>
        <v>0</v>
      </c>
      <c r="N74" s="31" t="e">
        <f t="shared" si="25"/>
        <v>#DIV/0!</v>
      </c>
    </row>
    <row r="75" spans="1:14" ht="75.75" customHeight="1">
      <c r="A75" s="4">
        <v>8.01</v>
      </c>
      <c r="B75" s="5" t="s">
        <v>28</v>
      </c>
      <c r="C75" s="4" t="s">
        <v>29</v>
      </c>
      <c r="D75" s="16">
        <v>46251400</v>
      </c>
      <c r="E75" s="14">
        <v>495000</v>
      </c>
      <c r="F75" s="50">
        <v>519750</v>
      </c>
      <c r="G75" s="49">
        <v>539550</v>
      </c>
      <c r="H75" s="41">
        <f>+AVERAGE(D75:G75)</f>
        <v>11951425</v>
      </c>
      <c r="I75" s="24">
        <f t="shared" si="3"/>
        <v>11951425</v>
      </c>
      <c r="K75" s="55">
        <f t="shared" si="22"/>
        <v>46251400</v>
      </c>
      <c r="L75" s="55">
        <f t="shared" si="23"/>
        <v>495000</v>
      </c>
      <c r="M75" s="55">
        <f t="shared" si="24"/>
        <v>45756400</v>
      </c>
      <c r="N75" s="31">
        <f t="shared" si="25"/>
        <v>92.437171717171722</v>
      </c>
    </row>
    <row r="76" spans="1:14" ht="72" customHeight="1">
      <c r="A76" s="4">
        <v>8.02</v>
      </c>
      <c r="B76" s="5" t="s">
        <v>30</v>
      </c>
      <c r="C76" s="4" t="s">
        <v>29</v>
      </c>
      <c r="D76" s="16">
        <v>254345</v>
      </c>
      <c r="E76" s="14">
        <v>62500</v>
      </c>
      <c r="F76" s="50">
        <v>65650</v>
      </c>
      <c r="G76" s="49">
        <v>67500</v>
      </c>
      <c r="H76" s="41">
        <f>+AVERAGE(D76:G76)</f>
        <v>112498.75</v>
      </c>
      <c r="I76" s="24">
        <f t="shared" si="3"/>
        <v>112499</v>
      </c>
      <c r="K76" s="55">
        <f t="shared" si="22"/>
        <v>254345</v>
      </c>
      <c r="L76" s="55">
        <f t="shared" si="23"/>
        <v>62500</v>
      </c>
      <c r="M76" s="55">
        <f t="shared" si="24"/>
        <v>191845</v>
      </c>
      <c r="N76" s="31">
        <f t="shared" si="25"/>
        <v>3.0695199999999998</v>
      </c>
    </row>
    <row r="77" spans="1:14" ht="44.25" customHeight="1">
      <c r="A77" s="4">
        <v>8.0299999999999994</v>
      </c>
      <c r="B77" s="5" t="s">
        <v>85</v>
      </c>
      <c r="C77" s="4" t="s">
        <v>29</v>
      </c>
      <c r="D77" s="16">
        <v>126750</v>
      </c>
      <c r="E77" s="14">
        <v>87500</v>
      </c>
      <c r="F77" s="50">
        <v>91900</v>
      </c>
      <c r="G77" s="49">
        <v>93625</v>
      </c>
      <c r="H77" s="41">
        <f>+AVERAGE(D77:G77)</f>
        <v>99943.75</v>
      </c>
      <c r="I77" s="24">
        <f t="shared" si="3"/>
        <v>99944</v>
      </c>
      <c r="K77" s="55">
        <f t="shared" si="22"/>
        <v>126750</v>
      </c>
      <c r="L77" s="55">
        <f t="shared" si="23"/>
        <v>87500</v>
      </c>
      <c r="M77" s="55">
        <f t="shared" si="24"/>
        <v>39250</v>
      </c>
      <c r="N77" s="31">
        <f t="shared" si="25"/>
        <v>0.44857142857142857</v>
      </c>
    </row>
    <row r="78" spans="1:14">
      <c r="A78" s="2">
        <v>9</v>
      </c>
      <c r="B78" s="3" t="s">
        <v>31</v>
      </c>
      <c r="C78" s="2"/>
      <c r="D78" s="19"/>
      <c r="E78" s="47"/>
      <c r="F78" s="25"/>
      <c r="G78" s="51" t="s">
        <v>153</v>
      </c>
      <c r="H78" s="46"/>
      <c r="I78" s="21"/>
      <c r="K78" s="55">
        <f t="shared" si="22"/>
        <v>0</v>
      </c>
      <c r="L78" s="55">
        <f t="shared" si="23"/>
        <v>0</v>
      </c>
      <c r="M78" s="55">
        <f t="shared" si="24"/>
        <v>0</v>
      </c>
      <c r="N78" s="31" t="e">
        <f t="shared" si="25"/>
        <v>#DIV/0!</v>
      </c>
    </row>
    <row r="79" spans="1:14" ht="26.25" customHeight="1">
      <c r="A79" s="4">
        <v>9.01</v>
      </c>
      <c r="B79" s="7" t="s">
        <v>32</v>
      </c>
      <c r="C79" s="4" t="s">
        <v>19</v>
      </c>
      <c r="D79" s="16">
        <v>59748</v>
      </c>
      <c r="E79" s="14">
        <v>77500</v>
      </c>
      <c r="F79" s="50">
        <v>81400</v>
      </c>
      <c r="G79" s="49">
        <v>83700</v>
      </c>
      <c r="H79" s="41">
        <f t="shared" ref="H79:H106" si="27">+AVERAGE(D79:G79)</f>
        <v>75587</v>
      </c>
      <c r="I79" s="24">
        <f t="shared" si="3"/>
        <v>75587</v>
      </c>
      <c r="K79" s="55">
        <f t="shared" si="22"/>
        <v>83700</v>
      </c>
      <c r="L79" s="55">
        <f t="shared" si="23"/>
        <v>59748</v>
      </c>
      <c r="M79" s="55">
        <f t="shared" si="24"/>
        <v>23952</v>
      </c>
      <c r="N79" s="31">
        <f t="shared" si="25"/>
        <v>0.40088371158867242</v>
      </c>
    </row>
    <row r="80" spans="1:14" ht="57" customHeight="1">
      <c r="A80" s="4">
        <v>9.02</v>
      </c>
      <c r="B80" s="5" t="s">
        <v>58</v>
      </c>
      <c r="C80" s="4" t="s">
        <v>19</v>
      </c>
      <c r="D80" s="16">
        <v>35750</v>
      </c>
      <c r="E80" s="14">
        <v>130950</v>
      </c>
      <c r="F80" s="50">
        <v>137500</v>
      </c>
      <c r="G80" s="49">
        <v>142735.5</v>
      </c>
      <c r="H80" s="41">
        <f t="shared" si="27"/>
        <v>111733.875</v>
      </c>
      <c r="I80" s="24">
        <f t="shared" si="3"/>
        <v>111734</v>
      </c>
      <c r="K80" s="55">
        <f t="shared" si="22"/>
        <v>142735.5</v>
      </c>
      <c r="L80" s="55">
        <f t="shared" si="23"/>
        <v>35750</v>
      </c>
      <c r="M80" s="55">
        <f t="shared" si="24"/>
        <v>106985.5</v>
      </c>
      <c r="N80" s="31">
        <f t="shared" si="25"/>
        <v>2.9926013986013986</v>
      </c>
    </row>
    <row r="81" spans="1:14" ht="67.5" customHeight="1">
      <c r="A81" s="4">
        <v>9.0299999999999994</v>
      </c>
      <c r="B81" s="5" t="s">
        <v>46</v>
      </c>
      <c r="C81" s="4" t="s">
        <v>19</v>
      </c>
      <c r="D81" s="16">
        <v>46280</v>
      </c>
      <c r="E81" s="14">
        <v>97500</v>
      </c>
      <c r="F81" s="50">
        <v>102400</v>
      </c>
      <c r="G81" s="49">
        <v>104325</v>
      </c>
      <c r="H81" s="41">
        <f t="shared" si="27"/>
        <v>87626.25</v>
      </c>
      <c r="I81" s="24">
        <f t="shared" si="3"/>
        <v>87626</v>
      </c>
      <c r="K81" s="55">
        <f t="shared" si="22"/>
        <v>104325</v>
      </c>
      <c r="L81" s="55">
        <f t="shared" si="23"/>
        <v>46280</v>
      </c>
      <c r="M81" s="55">
        <f t="shared" si="24"/>
        <v>58045</v>
      </c>
      <c r="N81" s="31">
        <f t="shared" si="25"/>
        <v>1.2542134831460674</v>
      </c>
    </row>
    <row r="82" spans="1:14" ht="53.25" customHeight="1">
      <c r="A82" s="4">
        <v>9.0399999999999991</v>
      </c>
      <c r="B82" s="5" t="s">
        <v>134</v>
      </c>
      <c r="C82" s="4" t="s">
        <v>19</v>
      </c>
      <c r="D82" s="16">
        <v>319280</v>
      </c>
      <c r="E82" s="14">
        <v>29022.5</v>
      </c>
      <c r="F82" s="50">
        <v>30500</v>
      </c>
      <c r="G82" s="49">
        <v>31634.53</v>
      </c>
      <c r="H82" s="41">
        <f t="shared" si="27"/>
        <v>102609.25750000001</v>
      </c>
      <c r="I82" s="24">
        <f t="shared" si="3"/>
        <v>102609</v>
      </c>
      <c r="K82" s="55">
        <f t="shared" si="22"/>
        <v>319280</v>
      </c>
      <c r="L82" s="55">
        <f t="shared" si="23"/>
        <v>29022.5</v>
      </c>
      <c r="M82" s="55">
        <f t="shared" si="24"/>
        <v>290257.5</v>
      </c>
      <c r="N82" s="31">
        <f t="shared" si="25"/>
        <v>10.001119820828668</v>
      </c>
    </row>
    <row r="83" spans="1:14" ht="53.25" customHeight="1">
      <c r="A83" s="4">
        <v>9.0500000000000007</v>
      </c>
      <c r="B83" s="5" t="s">
        <v>135</v>
      </c>
      <c r="C83" s="4" t="s">
        <v>19</v>
      </c>
      <c r="D83" s="16">
        <v>585907.4</v>
      </c>
      <c r="E83" s="14">
        <v>517000</v>
      </c>
      <c r="F83" s="50">
        <v>542850</v>
      </c>
      <c r="G83" s="49">
        <v>558360</v>
      </c>
      <c r="H83" s="41">
        <f t="shared" si="27"/>
        <v>551029.35</v>
      </c>
      <c r="I83" s="24">
        <f t="shared" ref="I83" si="28">+ROUND(H83,0)</f>
        <v>551029</v>
      </c>
      <c r="K83" s="55">
        <f t="shared" si="22"/>
        <v>585907.4</v>
      </c>
      <c r="L83" s="55">
        <f t="shared" si="23"/>
        <v>517000</v>
      </c>
      <c r="M83" s="55">
        <f t="shared" si="24"/>
        <v>68907.400000000023</v>
      </c>
      <c r="N83" s="31">
        <f t="shared" si="25"/>
        <v>0.13328317214700197</v>
      </c>
    </row>
    <row r="84" spans="1:14" ht="73.5" customHeight="1">
      <c r="A84" s="4">
        <v>9.06</v>
      </c>
      <c r="B84" s="5" t="s">
        <v>77</v>
      </c>
      <c r="C84" s="8" t="s">
        <v>4</v>
      </c>
      <c r="D84" s="16">
        <v>67990</v>
      </c>
      <c r="E84" s="14">
        <v>95200</v>
      </c>
      <c r="F84" s="50">
        <v>100000</v>
      </c>
      <c r="G84" s="49">
        <v>101864</v>
      </c>
      <c r="H84" s="41">
        <f t="shared" si="27"/>
        <v>91263.5</v>
      </c>
      <c r="I84" s="24">
        <f t="shared" si="3"/>
        <v>91264</v>
      </c>
      <c r="K84" s="55">
        <f t="shared" si="22"/>
        <v>101864</v>
      </c>
      <c r="L84" s="55">
        <f t="shared" si="23"/>
        <v>67990</v>
      </c>
      <c r="M84" s="55">
        <f t="shared" si="24"/>
        <v>33874</v>
      </c>
      <c r="N84" s="31">
        <f t="shared" si="25"/>
        <v>0.49822032651860571</v>
      </c>
    </row>
    <row r="85" spans="1:14">
      <c r="A85" s="4">
        <v>9.07</v>
      </c>
      <c r="B85" s="5" t="s">
        <v>139</v>
      </c>
      <c r="C85" s="4" t="s">
        <v>19</v>
      </c>
      <c r="D85" s="16">
        <v>72724.600000000006</v>
      </c>
      <c r="E85" s="14">
        <v>138197.4</v>
      </c>
      <c r="F85" s="50">
        <v>145150</v>
      </c>
      <c r="G85" s="49">
        <v>150635.17000000001</v>
      </c>
      <c r="H85" s="41">
        <f t="shared" si="27"/>
        <v>126676.79250000001</v>
      </c>
      <c r="I85" s="24">
        <f t="shared" si="3"/>
        <v>126677</v>
      </c>
      <c r="K85" s="55">
        <f t="shared" si="22"/>
        <v>150635.17000000001</v>
      </c>
      <c r="L85" s="55">
        <f t="shared" si="23"/>
        <v>72724.600000000006</v>
      </c>
      <c r="M85" s="55">
        <f t="shared" si="24"/>
        <v>77910.570000000007</v>
      </c>
      <c r="N85" s="31">
        <f t="shared" si="25"/>
        <v>1.071309708131774</v>
      </c>
    </row>
    <row r="86" spans="1:14">
      <c r="A86" s="27">
        <v>9.08</v>
      </c>
      <c r="B86" s="32" t="s">
        <v>140</v>
      </c>
      <c r="C86" s="27" t="s">
        <v>19</v>
      </c>
      <c r="D86" s="16">
        <v>87656.4</v>
      </c>
      <c r="E86" s="14">
        <v>172481.1</v>
      </c>
      <c r="F86" s="50">
        <v>181150</v>
      </c>
      <c r="G86" s="49">
        <v>186279.59</v>
      </c>
      <c r="H86" s="41">
        <f t="shared" si="27"/>
        <v>156891.77249999999</v>
      </c>
      <c r="I86" s="24">
        <f t="shared" ref="I86" si="29">+ROUND(H86,0)</f>
        <v>156892</v>
      </c>
      <c r="K86" s="55">
        <f t="shared" si="22"/>
        <v>186279.59</v>
      </c>
      <c r="L86" s="55">
        <f t="shared" si="23"/>
        <v>87656.4</v>
      </c>
      <c r="M86" s="55">
        <f t="shared" si="24"/>
        <v>98623.19</v>
      </c>
      <c r="N86" s="31">
        <f t="shared" si="25"/>
        <v>1.1251111156743832</v>
      </c>
    </row>
    <row r="87" spans="1:14">
      <c r="A87" s="4">
        <v>9.09</v>
      </c>
      <c r="B87" s="5" t="s">
        <v>141</v>
      </c>
      <c r="C87" s="4" t="s">
        <v>19</v>
      </c>
      <c r="D87" s="16">
        <v>108989.4</v>
      </c>
      <c r="E87" s="14">
        <v>212897.3</v>
      </c>
      <c r="F87" s="50">
        <v>223600</v>
      </c>
      <c r="G87" s="49">
        <v>227800.12</v>
      </c>
      <c r="H87" s="41">
        <f t="shared" si="27"/>
        <v>193321.70499999999</v>
      </c>
      <c r="I87" s="24">
        <f t="shared" si="3"/>
        <v>193322</v>
      </c>
      <c r="K87" s="55">
        <f t="shared" si="22"/>
        <v>227800.12</v>
      </c>
      <c r="L87" s="55">
        <f t="shared" si="23"/>
        <v>108989.4</v>
      </c>
      <c r="M87" s="55">
        <f t="shared" si="24"/>
        <v>118810.72</v>
      </c>
      <c r="N87" s="31">
        <f t="shared" si="25"/>
        <v>1.0901126164562793</v>
      </c>
    </row>
    <row r="88" spans="1:14">
      <c r="A88" s="4">
        <v>9.1</v>
      </c>
      <c r="B88" s="5" t="s">
        <v>142</v>
      </c>
      <c r="C88" s="4" t="s">
        <v>19</v>
      </c>
      <c r="D88" s="16">
        <v>123045</v>
      </c>
      <c r="E88" s="14">
        <v>279045.8</v>
      </c>
      <c r="F88" s="50">
        <v>293000</v>
      </c>
      <c r="G88" s="49">
        <v>298579.01</v>
      </c>
      <c r="H88" s="41">
        <f t="shared" si="27"/>
        <v>248417.45250000001</v>
      </c>
      <c r="I88" s="24">
        <f t="shared" si="3"/>
        <v>248417</v>
      </c>
      <c r="K88" s="55">
        <f t="shared" si="22"/>
        <v>298579.01</v>
      </c>
      <c r="L88" s="55">
        <f t="shared" si="23"/>
        <v>123045</v>
      </c>
      <c r="M88" s="55">
        <f t="shared" si="24"/>
        <v>175534.01</v>
      </c>
      <c r="N88" s="31">
        <f t="shared" si="25"/>
        <v>1.4265838514364664</v>
      </c>
    </row>
    <row r="89" spans="1:14">
      <c r="A89" s="4">
        <v>9.11</v>
      </c>
      <c r="B89" s="5" t="s">
        <v>143</v>
      </c>
      <c r="C89" s="4" t="s">
        <v>19</v>
      </c>
      <c r="D89" s="16">
        <v>16627</v>
      </c>
      <c r="E89" s="14">
        <v>331391.5</v>
      </c>
      <c r="F89" s="50">
        <v>348000</v>
      </c>
      <c r="G89" s="49">
        <v>357902.82</v>
      </c>
      <c r="H89" s="41">
        <f t="shared" si="27"/>
        <v>263480.33</v>
      </c>
      <c r="I89" s="24">
        <f t="shared" si="3"/>
        <v>263480</v>
      </c>
      <c r="K89" s="55">
        <f t="shared" si="22"/>
        <v>357902.82</v>
      </c>
      <c r="L89" s="55">
        <f t="shared" si="23"/>
        <v>16627</v>
      </c>
      <c r="M89" s="55">
        <f t="shared" si="24"/>
        <v>341275.82</v>
      </c>
      <c r="N89" s="31">
        <f t="shared" si="25"/>
        <v>20.525399651169785</v>
      </c>
    </row>
    <row r="90" spans="1:14" ht="20">
      <c r="A90" s="4">
        <v>9.1199999999999992</v>
      </c>
      <c r="B90" s="32" t="s">
        <v>146</v>
      </c>
      <c r="C90" s="4" t="s">
        <v>18</v>
      </c>
      <c r="D90" s="16"/>
      <c r="E90" s="14">
        <v>24589.4</v>
      </c>
      <c r="F90" s="50">
        <v>25850</v>
      </c>
      <c r="G90" s="49">
        <v>26310.66</v>
      </c>
      <c r="H90" s="41">
        <f t="shared" si="27"/>
        <v>25583.353333333333</v>
      </c>
      <c r="I90" s="24"/>
      <c r="K90" s="55">
        <f t="shared" si="22"/>
        <v>26310.66</v>
      </c>
      <c r="L90" s="55">
        <f t="shared" si="23"/>
        <v>24589.4</v>
      </c>
      <c r="M90" s="55">
        <f t="shared" si="24"/>
        <v>1721.2599999999984</v>
      </c>
      <c r="N90" s="31">
        <f t="shared" si="25"/>
        <v>7.0000081335860095E-2</v>
      </c>
    </row>
    <row r="91" spans="1:14">
      <c r="A91" s="27">
        <v>9.1300000000000008</v>
      </c>
      <c r="B91" s="32" t="s">
        <v>104</v>
      </c>
      <c r="C91" s="27" t="s">
        <v>4</v>
      </c>
      <c r="D91" s="16">
        <v>11674</v>
      </c>
      <c r="E91" s="14">
        <v>13787.4</v>
      </c>
      <c r="F91" s="50">
        <v>14500</v>
      </c>
      <c r="G91" s="49">
        <v>14063.15</v>
      </c>
      <c r="H91" s="41">
        <f t="shared" si="27"/>
        <v>13506.137500000001</v>
      </c>
      <c r="I91" s="24">
        <f t="shared" ref="I91:I95" si="30">+ROUND(H91,0)</f>
        <v>13506</v>
      </c>
      <c r="K91" s="55">
        <f t="shared" si="22"/>
        <v>14500</v>
      </c>
      <c r="L91" s="55">
        <f t="shared" si="23"/>
        <v>11674</v>
      </c>
      <c r="M91" s="55">
        <f t="shared" si="24"/>
        <v>2826</v>
      </c>
      <c r="N91" s="31">
        <f t="shared" si="25"/>
        <v>0.24207640911427103</v>
      </c>
    </row>
    <row r="92" spans="1:14">
      <c r="A92" s="27">
        <v>9.14</v>
      </c>
      <c r="B92" s="32" t="s">
        <v>95</v>
      </c>
      <c r="C92" s="27" t="s">
        <v>19</v>
      </c>
      <c r="D92" s="16">
        <v>20670</v>
      </c>
      <c r="E92" s="14">
        <v>16876.2</v>
      </c>
      <c r="F92" s="50">
        <v>17750</v>
      </c>
      <c r="G92" s="49">
        <v>16707.439999999999</v>
      </c>
      <c r="H92" s="41">
        <f t="shared" si="27"/>
        <v>18000.91</v>
      </c>
      <c r="I92" s="24">
        <f t="shared" si="30"/>
        <v>18001</v>
      </c>
      <c r="K92" s="55">
        <f t="shared" si="22"/>
        <v>20670</v>
      </c>
      <c r="L92" s="55">
        <f t="shared" si="23"/>
        <v>16707.439999999999</v>
      </c>
      <c r="M92" s="55">
        <f t="shared" si="24"/>
        <v>3962.5600000000013</v>
      </c>
      <c r="N92" s="31">
        <f t="shared" si="25"/>
        <v>0.23717337904550317</v>
      </c>
    </row>
    <row r="93" spans="1:14">
      <c r="A93" s="27">
        <v>9.15</v>
      </c>
      <c r="B93" s="32" t="s">
        <v>96</v>
      </c>
      <c r="C93" s="27" t="s">
        <v>19</v>
      </c>
      <c r="D93" s="16">
        <v>38350</v>
      </c>
      <c r="E93" s="14">
        <v>22389.4</v>
      </c>
      <c r="F93" s="50">
        <v>23550</v>
      </c>
      <c r="G93" s="49">
        <v>21717.72</v>
      </c>
      <c r="H93" s="41">
        <f t="shared" si="27"/>
        <v>26501.78</v>
      </c>
      <c r="I93" s="24">
        <f t="shared" si="30"/>
        <v>26502</v>
      </c>
      <c r="K93" s="55">
        <f t="shared" si="22"/>
        <v>38350</v>
      </c>
      <c r="L93" s="55">
        <f t="shared" si="23"/>
        <v>21717.72</v>
      </c>
      <c r="M93" s="55">
        <f t="shared" si="24"/>
        <v>16632.28</v>
      </c>
      <c r="N93" s="31">
        <f t="shared" si="25"/>
        <v>0.76583913965186023</v>
      </c>
    </row>
    <row r="94" spans="1:14">
      <c r="A94" s="27">
        <v>9.16</v>
      </c>
      <c r="B94" s="32" t="s">
        <v>97</v>
      </c>
      <c r="C94" s="27" t="s">
        <v>8</v>
      </c>
      <c r="D94" s="16">
        <v>12350</v>
      </c>
      <c r="E94" s="14">
        <v>9389.6</v>
      </c>
      <c r="F94" s="50">
        <v>9900</v>
      </c>
      <c r="G94" s="49">
        <v>8920.1200000000008</v>
      </c>
      <c r="H94" s="41">
        <f t="shared" si="27"/>
        <v>10139.93</v>
      </c>
      <c r="I94" s="24">
        <f t="shared" si="30"/>
        <v>10140</v>
      </c>
      <c r="K94" s="55">
        <f t="shared" si="22"/>
        <v>12350</v>
      </c>
      <c r="L94" s="55">
        <f t="shared" si="23"/>
        <v>8920.1200000000008</v>
      </c>
      <c r="M94" s="55">
        <f t="shared" si="24"/>
        <v>3429.8799999999992</v>
      </c>
      <c r="N94" s="31">
        <f t="shared" si="25"/>
        <v>0.38451052227996918</v>
      </c>
    </row>
    <row r="95" spans="1:14">
      <c r="A95" s="27">
        <v>9.17</v>
      </c>
      <c r="B95" s="32" t="s">
        <v>103</v>
      </c>
      <c r="C95" s="27" t="s">
        <v>4</v>
      </c>
      <c r="D95" s="16">
        <v>5850</v>
      </c>
      <c r="E95" s="14">
        <v>3850</v>
      </c>
      <c r="F95" s="50">
        <v>4050</v>
      </c>
      <c r="G95" s="49">
        <v>3657.5</v>
      </c>
      <c r="H95" s="41">
        <f t="shared" si="27"/>
        <v>4351.875</v>
      </c>
      <c r="I95" s="24">
        <f t="shared" si="30"/>
        <v>4352</v>
      </c>
      <c r="K95" s="55">
        <f t="shared" si="22"/>
        <v>5850</v>
      </c>
      <c r="L95" s="55">
        <f t="shared" si="23"/>
        <v>3657.5</v>
      </c>
      <c r="M95" s="55">
        <f t="shared" si="24"/>
        <v>2192.5</v>
      </c>
      <c r="N95" s="31">
        <f t="shared" si="25"/>
        <v>0.59945317840054679</v>
      </c>
    </row>
    <row r="96" spans="1:14" ht="61.5" customHeight="1">
      <c r="A96" s="4">
        <v>9.18</v>
      </c>
      <c r="B96" s="5" t="s">
        <v>35</v>
      </c>
      <c r="C96" s="4" t="s">
        <v>36</v>
      </c>
      <c r="D96" s="16">
        <v>176670</v>
      </c>
      <c r="E96" s="14">
        <v>36000</v>
      </c>
      <c r="F96" s="50">
        <v>37800</v>
      </c>
      <c r="G96" s="49">
        <v>37800</v>
      </c>
      <c r="H96" s="41">
        <f t="shared" si="27"/>
        <v>72067.5</v>
      </c>
      <c r="I96" s="24">
        <f t="shared" si="3"/>
        <v>72068</v>
      </c>
      <c r="K96" s="55">
        <f t="shared" si="22"/>
        <v>176670</v>
      </c>
      <c r="L96" s="55">
        <f t="shared" si="23"/>
        <v>36000</v>
      </c>
      <c r="M96" s="55">
        <f t="shared" si="24"/>
        <v>140670</v>
      </c>
      <c r="N96" s="31">
        <f t="shared" si="25"/>
        <v>3.9075000000000002</v>
      </c>
    </row>
    <row r="97" spans="1:14" ht="20">
      <c r="A97" s="4">
        <v>9.19</v>
      </c>
      <c r="B97" s="7" t="s">
        <v>41</v>
      </c>
      <c r="C97" s="4" t="s">
        <v>19</v>
      </c>
      <c r="D97" s="16">
        <v>19045</v>
      </c>
      <c r="E97" s="14">
        <v>125301</v>
      </c>
      <c r="F97" s="50">
        <v>131600</v>
      </c>
      <c r="G97" s="49">
        <v>130313.04</v>
      </c>
      <c r="H97" s="41">
        <f t="shared" si="27"/>
        <v>101564.76</v>
      </c>
      <c r="I97" s="24">
        <f t="shared" ref="I97:I102" si="31">+ROUND(H97,0)</f>
        <v>101565</v>
      </c>
      <c r="K97" s="55">
        <f t="shared" si="22"/>
        <v>131600</v>
      </c>
      <c r="L97" s="55">
        <f t="shared" si="23"/>
        <v>19045</v>
      </c>
      <c r="M97" s="55">
        <f t="shared" si="24"/>
        <v>112555</v>
      </c>
      <c r="N97" s="31">
        <f t="shared" si="25"/>
        <v>5.9099501181412446</v>
      </c>
    </row>
    <row r="98" spans="1:14" ht="20">
      <c r="A98" s="4">
        <v>9.1999999999999993</v>
      </c>
      <c r="B98" s="7" t="s">
        <v>44</v>
      </c>
      <c r="C98" s="4" t="s">
        <v>8</v>
      </c>
      <c r="D98" s="16">
        <v>12545</v>
      </c>
      <c r="E98" s="14">
        <v>43200</v>
      </c>
      <c r="F98" s="50">
        <v>45400</v>
      </c>
      <c r="G98" s="49">
        <v>43632</v>
      </c>
      <c r="H98" s="41">
        <f t="shared" si="27"/>
        <v>36194.25</v>
      </c>
      <c r="I98" s="24">
        <f t="shared" si="31"/>
        <v>36194</v>
      </c>
      <c r="K98" s="55">
        <f t="shared" si="22"/>
        <v>45400</v>
      </c>
      <c r="L98" s="55">
        <f t="shared" si="23"/>
        <v>12545</v>
      </c>
      <c r="M98" s="55">
        <f t="shared" si="24"/>
        <v>32855</v>
      </c>
      <c r="N98" s="31">
        <f t="shared" si="25"/>
        <v>2.6189717018732561</v>
      </c>
    </row>
    <row r="99" spans="1:14">
      <c r="A99" s="4">
        <v>9.2100000000000009</v>
      </c>
      <c r="B99" s="7" t="s">
        <v>45</v>
      </c>
      <c r="C99" s="4" t="s">
        <v>8</v>
      </c>
      <c r="D99" s="16">
        <v>20670</v>
      </c>
      <c r="E99" s="14">
        <v>17250</v>
      </c>
      <c r="F99" s="50">
        <v>18150</v>
      </c>
      <c r="G99" s="49">
        <v>17422.5</v>
      </c>
      <c r="H99" s="41">
        <f t="shared" si="27"/>
        <v>18373.125</v>
      </c>
      <c r="I99" s="24">
        <f t="shared" si="31"/>
        <v>18373</v>
      </c>
      <c r="K99" s="55">
        <f t="shared" ref="K99:K130" si="32">+MAX(D99:G99)</f>
        <v>20670</v>
      </c>
      <c r="L99" s="55">
        <f t="shared" ref="L99:L130" si="33">+MIN(D99:G99)</f>
        <v>17250</v>
      </c>
      <c r="M99" s="55">
        <f t="shared" si="24"/>
        <v>3420</v>
      </c>
      <c r="N99" s="31">
        <f t="shared" si="25"/>
        <v>0.19826086956521738</v>
      </c>
    </row>
    <row r="100" spans="1:14" ht="40">
      <c r="A100" s="4">
        <v>9.2200000000000006</v>
      </c>
      <c r="B100" s="7" t="s">
        <v>105</v>
      </c>
      <c r="C100" s="4" t="s">
        <v>19</v>
      </c>
      <c r="D100" s="16">
        <v>76570</v>
      </c>
      <c r="E100" s="14">
        <v>328608.5</v>
      </c>
      <c r="F100" s="50">
        <v>345050</v>
      </c>
      <c r="G100" s="49">
        <v>331894.59000000003</v>
      </c>
      <c r="H100" s="41">
        <f t="shared" si="27"/>
        <v>270530.77250000002</v>
      </c>
      <c r="I100" s="24">
        <f t="shared" si="31"/>
        <v>270531</v>
      </c>
      <c r="K100" s="55">
        <f t="shared" si="32"/>
        <v>345050</v>
      </c>
      <c r="L100" s="55">
        <f t="shared" si="33"/>
        <v>76570</v>
      </c>
      <c r="M100" s="55">
        <f t="shared" si="24"/>
        <v>268480</v>
      </c>
      <c r="N100" s="31">
        <f t="shared" si="25"/>
        <v>3.5063340733968915</v>
      </c>
    </row>
    <row r="101" spans="1:14">
      <c r="A101" s="4">
        <v>9.23</v>
      </c>
      <c r="B101" s="7" t="s">
        <v>74</v>
      </c>
      <c r="C101" s="4" t="s">
        <v>18</v>
      </c>
      <c r="D101" s="16">
        <v>12545</v>
      </c>
      <c r="E101" s="14">
        <v>20201.5</v>
      </c>
      <c r="F101" s="50">
        <v>21250</v>
      </c>
      <c r="G101" s="49">
        <v>20605.53</v>
      </c>
      <c r="H101" s="41">
        <f t="shared" si="27"/>
        <v>18650.5075</v>
      </c>
      <c r="I101" s="24">
        <f t="shared" si="31"/>
        <v>18651</v>
      </c>
      <c r="K101" s="55">
        <f t="shared" si="32"/>
        <v>21250</v>
      </c>
      <c r="L101" s="55">
        <f t="shared" si="33"/>
        <v>12545</v>
      </c>
      <c r="M101" s="55">
        <f t="shared" si="24"/>
        <v>8705</v>
      </c>
      <c r="N101" s="31">
        <f t="shared" si="25"/>
        <v>0.69390195296931045</v>
      </c>
    </row>
    <row r="102" spans="1:14" ht="20">
      <c r="A102" s="4">
        <v>9.24</v>
      </c>
      <c r="B102" s="7" t="s">
        <v>136</v>
      </c>
      <c r="C102" s="4" t="s">
        <v>73</v>
      </c>
      <c r="D102" s="16">
        <v>37635</v>
      </c>
      <c r="E102" s="14">
        <v>13794</v>
      </c>
      <c r="F102" s="50">
        <v>14500</v>
      </c>
      <c r="G102" s="49">
        <v>13242.24</v>
      </c>
      <c r="H102" s="41">
        <f t="shared" si="27"/>
        <v>19792.810000000001</v>
      </c>
      <c r="I102" s="24">
        <f t="shared" si="31"/>
        <v>19793</v>
      </c>
      <c r="K102" s="55">
        <f t="shared" si="32"/>
        <v>37635</v>
      </c>
      <c r="L102" s="55">
        <f t="shared" si="33"/>
        <v>13242.24</v>
      </c>
      <c r="M102" s="55">
        <f t="shared" si="24"/>
        <v>24392.760000000002</v>
      </c>
      <c r="N102" s="31">
        <f t="shared" si="25"/>
        <v>1.8420418297810643</v>
      </c>
    </row>
    <row r="103" spans="1:14" ht="20">
      <c r="A103" s="27">
        <v>9.25</v>
      </c>
      <c r="B103" s="28" t="s">
        <v>102</v>
      </c>
      <c r="C103" s="27" t="s">
        <v>18</v>
      </c>
      <c r="D103" s="16">
        <v>124345</v>
      </c>
      <c r="E103" s="14">
        <v>38500</v>
      </c>
      <c r="F103" s="50">
        <v>40450</v>
      </c>
      <c r="G103" s="49">
        <v>37056.25</v>
      </c>
      <c r="H103" s="41">
        <f t="shared" si="27"/>
        <v>60087.8125</v>
      </c>
      <c r="I103" s="24">
        <f t="shared" ref="I103:I105" si="34">+ROUND(H103,0)</f>
        <v>60088</v>
      </c>
      <c r="K103" s="55">
        <f t="shared" si="32"/>
        <v>124345</v>
      </c>
      <c r="L103" s="55">
        <f t="shared" si="33"/>
        <v>37056.25</v>
      </c>
      <c r="M103" s="55">
        <f t="shared" si="24"/>
        <v>87288.75</v>
      </c>
      <c r="N103" s="31">
        <f t="shared" si="25"/>
        <v>2.3555742958340362</v>
      </c>
    </row>
    <row r="104" spans="1:14">
      <c r="A104" s="27">
        <v>9.26</v>
      </c>
      <c r="B104" s="28" t="s">
        <v>106</v>
      </c>
      <c r="C104" s="27" t="s">
        <v>4</v>
      </c>
      <c r="D104" s="16">
        <v>16250</v>
      </c>
      <c r="E104" s="14">
        <v>13796.2</v>
      </c>
      <c r="F104" s="50">
        <v>14500</v>
      </c>
      <c r="G104" s="49">
        <v>15037.86</v>
      </c>
      <c r="H104" s="41">
        <f t="shared" si="27"/>
        <v>14896.014999999999</v>
      </c>
      <c r="I104" s="24">
        <f t="shared" si="34"/>
        <v>14896</v>
      </c>
      <c r="K104" s="55">
        <f t="shared" si="32"/>
        <v>16250</v>
      </c>
      <c r="L104" s="55">
        <f t="shared" si="33"/>
        <v>13796.2</v>
      </c>
      <c r="M104" s="55">
        <f t="shared" si="24"/>
        <v>2453.7999999999993</v>
      </c>
      <c r="N104" s="31">
        <f t="shared" si="25"/>
        <v>0.17786057030196714</v>
      </c>
    </row>
    <row r="105" spans="1:14" ht="50">
      <c r="A105" s="27">
        <v>9.27</v>
      </c>
      <c r="B105" s="28" t="s">
        <v>128</v>
      </c>
      <c r="C105" s="27" t="s">
        <v>8</v>
      </c>
      <c r="D105" s="16">
        <v>319670</v>
      </c>
      <c r="E105" s="14">
        <v>1048753.2</v>
      </c>
      <c r="F105" s="50">
        <v>1101200</v>
      </c>
      <c r="G105" s="49">
        <v>1101190.8600000001</v>
      </c>
      <c r="H105" s="41">
        <f t="shared" si="27"/>
        <v>892703.51500000013</v>
      </c>
      <c r="I105" s="24">
        <f t="shared" si="34"/>
        <v>892704</v>
      </c>
      <c r="K105" s="55">
        <f t="shared" si="32"/>
        <v>1101200</v>
      </c>
      <c r="L105" s="55">
        <f t="shared" si="33"/>
        <v>319670</v>
      </c>
      <c r="M105" s="55">
        <f t="shared" si="24"/>
        <v>781530</v>
      </c>
      <c r="N105" s="31">
        <f t="shared" si="25"/>
        <v>2.4448024525291707</v>
      </c>
    </row>
    <row r="106" spans="1:14" ht="28">
      <c r="A106" s="27">
        <v>9.2799999999999994</v>
      </c>
      <c r="B106" s="42" t="s">
        <v>147</v>
      </c>
      <c r="C106" s="27" t="s">
        <v>148</v>
      </c>
      <c r="D106" s="16"/>
      <c r="E106" s="14">
        <v>283452</v>
      </c>
      <c r="F106" s="50">
        <v>297700</v>
      </c>
      <c r="G106" s="49">
        <v>280617.48</v>
      </c>
      <c r="H106" s="41">
        <f t="shared" si="27"/>
        <v>287256.49333333335</v>
      </c>
      <c r="I106" s="41"/>
      <c r="K106" s="55">
        <f t="shared" si="32"/>
        <v>297700</v>
      </c>
      <c r="L106" s="55">
        <f t="shared" si="33"/>
        <v>280617.48</v>
      </c>
      <c r="M106" s="55">
        <f t="shared" si="24"/>
        <v>17082.520000000019</v>
      </c>
      <c r="N106" s="31">
        <f t="shared" si="25"/>
        <v>6.0874753775139095E-2</v>
      </c>
    </row>
    <row r="107" spans="1:14">
      <c r="A107" s="2">
        <v>10</v>
      </c>
      <c r="B107" s="3" t="s">
        <v>37</v>
      </c>
      <c r="C107" s="2"/>
      <c r="D107" s="19"/>
      <c r="E107" s="19"/>
      <c r="F107" s="25"/>
      <c r="G107" s="51" t="s">
        <v>153</v>
      </c>
      <c r="H107" s="46"/>
      <c r="I107" s="21"/>
      <c r="K107" s="55">
        <f t="shared" si="32"/>
        <v>0</v>
      </c>
      <c r="L107" s="55">
        <f t="shared" si="33"/>
        <v>0</v>
      </c>
      <c r="M107" s="55">
        <f t="shared" si="24"/>
        <v>0</v>
      </c>
      <c r="N107" s="31" t="e">
        <f t="shared" si="25"/>
        <v>#DIV/0!</v>
      </c>
    </row>
    <row r="108" spans="1:14" ht="63" customHeight="1">
      <c r="A108" s="4">
        <v>10.01</v>
      </c>
      <c r="B108" s="7" t="s">
        <v>137</v>
      </c>
      <c r="C108" s="4" t="s">
        <v>19</v>
      </c>
      <c r="D108" s="16">
        <v>114034.7</v>
      </c>
      <c r="E108" s="14">
        <v>36000</v>
      </c>
      <c r="F108" s="54">
        <v>37800</v>
      </c>
      <c r="G108" s="49">
        <v>35640</v>
      </c>
      <c r="H108" s="41">
        <f>+AVERAGE(D108:G108)</f>
        <v>55868.675000000003</v>
      </c>
      <c r="I108" s="24">
        <f t="shared" si="3"/>
        <v>55869</v>
      </c>
      <c r="K108" s="55">
        <f t="shared" si="32"/>
        <v>114034.7</v>
      </c>
      <c r="L108" s="55">
        <f t="shared" si="33"/>
        <v>35640</v>
      </c>
      <c r="M108" s="55">
        <f t="shared" si="24"/>
        <v>78394.7</v>
      </c>
      <c r="N108" s="31">
        <f t="shared" si="25"/>
        <v>2.1996268237934902</v>
      </c>
    </row>
    <row r="109" spans="1:14" ht="63" customHeight="1">
      <c r="A109" s="4">
        <v>10.02</v>
      </c>
      <c r="B109" s="7" t="s">
        <v>138</v>
      </c>
      <c r="C109" s="4" t="s">
        <v>19</v>
      </c>
      <c r="D109" s="16">
        <v>65934.7</v>
      </c>
      <c r="E109" s="14">
        <v>31863.7</v>
      </c>
      <c r="F109" s="50">
        <v>33500</v>
      </c>
      <c r="G109" s="49">
        <v>31226.43</v>
      </c>
      <c r="H109" s="41">
        <f>+AVERAGE(D109:G109)</f>
        <v>40631.207499999997</v>
      </c>
      <c r="I109" s="24">
        <f t="shared" si="3"/>
        <v>40631</v>
      </c>
      <c r="K109" s="55">
        <f t="shared" si="32"/>
        <v>65934.7</v>
      </c>
      <c r="L109" s="55">
        <f t="shared" si="33"/>
        <v>31226.43</v>
      </c>
      <c r="M109" s="55">
        <f t="shared" si="24"/>
        <v>34708.269999999997</v>
      </c>
      <c r="N109" s="31">
        <f t="shared" si="25"/>
        <v>1.1115029800076408</v>
      </c>
    </row>
    <row r="110" spans="1:14" ht="42.75" customHeight="1">
      <c r="A110" s="4">
        <v>10.029999999999999</v>
      </c>
      <c r="B110" s="7" t="s">
        <v>86</v>
      </c>
      <c r="C110" s="4" t="s">
        <v>8</v>
      </c>
      <c r="D110" s="16">
        <v>16445</v>
      </c>
      <c r="E110" s="14">
        <v>9497.4</v>
      </c>
      <c r="F110" s="50">
        <v>10000</v>
      </c>
      <c r="G110" s="49">
        <v>9212.48</v>
      </c>
      <c r="H110" s="41">
        <f>+AVERAGE(D110:G110)</f>
        <v>11288.720000000001</v>
      </c>
      <c r="I110" s="24">
        <f>+ROUND(H110,0)</f>
        <v>11289</v>
      </c>
      <c r="K110" s="55">
        <f t="shared" si="32"/>
        <v>16445</v>
      </c>
      <c r="L110" s="55">
        <f t="shared" si="33"/>
        <v>9212.48</v>
      </c>
      <c r="M110" s="55">
        <f t="shared" si="24"/>
        <v>7232.52</v>
      </c>
      <c r="N110" s="31">
        <f t="shared" si="25"/>
        <v>0.78507850220570363</v>
      </c>
    </row>
    <row r="111" spans="1:14" ht="48" customHeight="1">
      <c r="A111" s="4">
        <v>10.039999999999999</v>
      </c>
      <c r="B111" s="7" t="s">
        <v>87</v>
      </c>
      <c r="C111" s="4" t="s">
        <v>8</v>
      </c>
      <c r="D111" s="16">
        <v>12805</v>
      </c>
      <c r="E111" s="14">
        <v>7185.2</v>
      </c>
      <c r="F111" s="50">
        <v>7600</v>
      </c>
      <c r="G111" s="49">
        <v>7041.5</v>
      </c>
      <c r="H111" s="41">
        <f>+AVERAGE(D111:G111)</f>
        <v>8657.9249999999993</v>
      </c>
      <c r="I111" s="24">
        <f>+ROUND(H111,0)</f>
        <v>8658</v>
      </c>
      <c r="K111" s="55">
        <f t="shared" si="32"/>
        <v>12805</v>
      </c>
      <c r="L111" s="55">
        <f t="shared" si="33"/>
        <v>7041.5</v>
      </c>
      <c r="M111" s="55">
        <f t="shared" si="24"/>
        <v>5763.5</v>
      </c>
      <c r="N111" s="31">
        <f t="shared" si="25"/>
        <v>0.81850457999005899</v>
      </c>
    </row>
    <row r="112" spans="1:14">
      <c r="A112" s="2">
        <v>11</v>
      </c>
      <c r="B112" s="3" t="s">
        <v>66</v>
      </c>
      <c r="C112" s="2"/>
      <c r="D112" s="19"/>
      <c r="E112" s="19"/>
      <c r="F112" s="25"/>
      <c r="G112" s="51" t="s">
        <v>153</v>
      </c>
      <c r="H112" s="46"/>
      <c r="I112" s="21"/>
      <c r="K112" s="55">
        <f t="shared" si="32"/>
        <v>0</v>
      </c>
      <c r="L112" s="55">
        <f t="shared" si="33"/>
        <v>0</v>
      </c>
      <c r="M112" s="55">
        <f t="shared" si="24"/>
        <v>0</v>
      </c>
      <c r="N112" s="31" t="e">
        <f t="shared" si="25"/>
        <v>#DIV/0!</v>
      </c>
    </row>
    <row r="113" spans="1:14" ht="27.75" customHeight="1">
      <c r="A113" s="4">
        <v>11.01</v>
      </c>
      <c r="B113" s="10" t="s">
        <v>49</v>
      </c>
      <c r="C113" s="4" t="s">
        <v>19</v>
      </c>
      <c r="D113" s="16">
        <v>89109.8</v>
      </c>
      <c r="E113" s="14">
        <v>161500</v>
      </c>
      <c r="F113" s="50">
        <v>169600</v>
      </c>
      <c r="G113" s="49">
        <v>153425</v>
      </c>
      <c r="H113" s="41">
        <f t="shared" ref="H113:H120" si="35">+AVERAGE(D113:G113)</f>
        <v>143408.70000000001</v>
      </c>
      <c r="I113" s="24">
        <f t="shared" si="3"/>
        <v>143409</v>
      </c>
      <c r="K113" s="55">
        <f t="shared" si="32"/>
        <v>169600</v>
      </c>
      <c r="L113" s="55">
        <f t="shared" si="33"/>
        <v>89109.8</v>
      </c>
      <c r="M113" s="55">
        <f t="shared" si="24"/>
        <v>80490.2</v>
      </c>
      <c r="N113" s="31">
        <f t="shared" si="25"/>
        <v>0.90326989848479056</v>
      </c>
    </row>
    <row r="114" spans="1:14" ht="27.75" customHeight="1">
      <c r="A114" s="27">
        <v>11.02</v>
      </c>
      <c r="B114" s="35" t="s">
        <v>144</v>
      </c>
      <c r="C114" s="27" t="s">
        <v>19</v>
      </c>
      <c r="D114" s="16">
        <v>113750</v>
      </c>
      <c r="E114" s="14">
        <v>1359009.3</v>
      </c>
      <c r="F114" s="50">
        <v>1427000</v>
      </c>
      <c r="G114" s="49">
        <v>1467730.05</v>
      </c>
      <c r="H114" s="41">
        <f t="shared" si="35"/>
        <v>1091872.3374999999</v>
      </c>
      <c r="I114" s="24">
        <f t="shared" ref="I114" si="36">+ROUND(H114,0)</f>
        <v>1091872</v>
      </c>
      <c r="K114" s="55">
        <f t="shared" si="32"/>
        <v>1467730.05</v>
      </c>
      <c r="L114" s="55">
        <f t="shared" si="33"/>
        <v>113750</v>
      </c>
      <c r="M114" s="55">
        <f t="shared" si="24"/>
        <v>1353980.05</v>
      </c>
      <c r="N114" s="31">
        <f t="shared" si="25"/>
        <v>11.903121318681318</v>
      </c>
    </row>
    <row r="115" spans="1:14" ht="33" customHeight="1">
      <c r="A115" s="4">
        <v>11.03</v>
      </c>
      <c r="B115" s="10" t="s">
        <v>48</v>
      </c>
      <c r="C115" s="4" t="s">
        <v>19</v>
      </c>
      <c r="D115" s="16">
        <v>102109.8</v>
      </c>
      <c r="E115" s="14">
        <v>127500</v>
      </c>
      <c r="F115" s="50">
        <v>133900</v>
      </c>
      <c r="G115" s="49">
        <v>133875</v>
      </c>
      <c r="H115" s="41">
        <f t="shared" si="35"/>
        <v>124346.2</v>
      </c>
      <c r="I115" s="24">
        <f t="shared" si="3"/>
        <v>124346</v>
      </c>
      <c r="K115" s="55">
        <f t="shared" si="32"/>
        <v>133900</v>
      </c>
      <c r="L115" s="55">
        <f t="shared" si="33"/>
        <v>102109.8</v>
      </c>
      <c r="M115" s="55">
        <f t="shared" si="24"/>
        <v>31790.199999999997</v>
      </c>
      <c r="N115" s="31">
        <f t="shared" si="25"/>
        <v>0.31133348611005013</v>
      </c>
    </row>
    <row r="116" spans="1:14" ht="33.75" customHeight="1">
      <c r="A116" s="4">
        <v>11.04</v>
      </c>
      <c r="B116" s="10" t="s">
        <v>47</v>
      </c>
      <c r="C116" s="4" t="s">
        <v>8</v>
      </c>
      <c r="D116" s="16">
        <v>20592</v>
      </c>
      <c r="E116" s="14">
        <v>24675</v>
      </c>
      <c r="F116" s="50">
        <v>25950</v>
      </c>
      <c r="G116" s="49">
        <v>24428.25</v>
      </c>
      <c r="H116" s="41">
        <f t="shared" si="35"/>
        <v>23911.3125</v>
      </c>
      <c r="I116" s="24">
        <f t="shared" si="3"/>
        <v>23911</v>
      </c>
      <c r="K116" s="55">
        <f t="shared" si="32"/>
        <v>25950</v>
      </c>
      <c r="L116" s="55">
        <f t="shared" si="33"/>
        <v>20592</v>
      </c>
      <c r="M116" s="55">
        <f t="shared" si="24"/>
        <v>5358</v>
      </c>
      <c r="N116" s="31">
        <f t="shared" si="25"/>
        <v>0.26019813519813517</v>
      </c>
    </row>
    <row r="117" spans="1:14" ht="30">
      <c r="A117" s="4">
        <v>11.05</v>
      </c>
      <c r="B117" s="7" t="s">
        <v>42</v>
      </c>
      <c r="C117" s="4" t="s">
        <v>19</v>
      </c>
      <c r="D117" s="16">
        <v>89109.8</v>
      </c>
      <c r="E117" s="14">
        <v>93600</v>
      </c>
      <c r="F117" s="50">
        <v>98300</v>
      </c>
      <c r="G117" s="49">
        <v>88920</v>
      </c>
      <c r="H117" s="41">
        <f t="shared" si="35"/>
        <v>92482.45</v>
      </c>
      <c r="I117" s="24">
        <f t="shared" ref="I117:I118" si="37">+ROUND(H117,0)</f>
        <v>92482</v>
      </c>
      <c r="K117" s="55">
        <f t="shared" si="32"/>
        <v>98300</v>
      </c>
      <c r="L117" s="55">
        <f t="shared" si="33"/>
        <v>88920</v>
      </c>
      <c r="M117" s="55">
        <f t="shared" si="24"/>
        <v>9380</v>
      </c>
      <c r="N117" s="31">
        <f t="shared" si="25"/>
        <v>0.10548807917228969</v>
      </c>
    </row>
    <row r="118" spans="1:14" ht="20">
      <c r="A118" s="4">
        <v>11.06</v>
      </c>
      <c r="B118" s="7" t="s">
        <v>67</v>
      </c>
      <c r="C118" s="26" t="s">
        <v>19</v>
      </c>
      <c r="D118" s="16">
        <v>28190.5</v>
      </c>
      <c r="E118" s="14">
        <v>12000</v>
      </c>
      <c r="F118" s="50">
        <v>12600</v>
      </c>
      <c r="G118" s="49">
        <v>12600</v>
      </c>
      <c r="H118" s="41">
        <f t="shared" si="35"/>
        <v>16347.625</v>
      </c>
      <c r="I118" s="24">
        <f t="shared" si="37"/>
        <v>16348</v>
      </c>
      <c r="K118" s="55">
        <f t="shared" si="32"/>
        <v>28190.5</v>
      </c>
      <c r="L118" s="55">
        <f t="shared" si="33"/>
        <v>12000</v>
      </c>
      <c r="M118" s="55">
        <f t="shared" si="24"/>
        <v>16190.5</v>
      </c>
      <c r="N118" s="31">
        <f t="shared" si="25"/>
        <v>1.3492083333333333</v>
      </c>
    </row>
    <row r="119" spans="1:14" ht="40">
      <c r="A119" s="27">
        <v>11.07</v>
      </c>
      <c r="B119" s="28" t="s">
        <v>107</v>
      </c>
      <c r="C119" s="27" t="s">
        <v>19</v>
      </c>
      <c r="D119" s="16">
        <v>72670</v>
      </c>
      <c r="E119" s="14">
        <v>72654</v>
      </c>
      <c r="F119" s="50">
        <v>76300</v>
      </c>
      <c r="G119" s="49">
        <v>69021.3</v>
      </c>
      <c r="H119" s="41">
        <f t="shared" si="35"/>
        <v>72661.324999999997</v>
      </c>
      <c r="I119" s="24">
        <f t="shared" ref="I119:I120" si="38">+ROUND(H119,0)</f>
        <v>72661</v>
      </c>
      <c r="K119" s="55">
        <f t="shared" si="32"/>
        <v>76300</v>
      </c>
      <c r="L119" s="55">
        <f t="shared" si="33"/>
        <v>69021.3</v>
      </c>
      <c r="M119" s="55">
        <f t="shared" si="24"/>
        <v>7278.6999999999971</v>
      </c>
      <c r="N119" s="31">
        <f t="shared" si="25"/>
        <v>0.10545585203408218</v>
      </c>
    </row>
    <row r="120" spans="1:14" ht="40">
      <c r="A120" s="27">
        <v>11.08</v>
      </c>
      <c r="B120" s="28" t="s">
        <v>108</v>
      </c>
      <c r="C120" s="34" t="s">
        <v>18</v>
      </c>
      <c r="D120" s="16">
        <v>202670</v>
      </c>
      <c r="E120" s="14">
        <v>298732</v>
      </c>
      <c r="F120" s="50">
        <v>313700</v>
      </c>
      <c r="G120" s="49">
        <v>313668.59999999998</v>
      </c>
      <c r="H120" s="41">
        <f t="shared" si="35"/>
        <v>282192.65000000002</v>
      </c>
      <c r="I120" s="24">
        <f t="shared" si="38"/>
        <v>282193</v>
      </c>
      <c r="K120" s="55">
        <f t="shared" si="32"/>
        <v>313700</v>
      </c>
      <c r="L120" s="55">
        <f t="shared" si="33"/>
        <v>202670</v>
      </c>
      <c r="M120" s="55">
        <f t="shared" si="24"/>
        <v>111030</v>
      </c>
      <c r="N120" s="31">
        <f t="shared" si="25"/>
        <v>0.54783638426999559</v>
      </c>
    </row>
    <row r="121" spans="1:14">
      <c r="A121" s="2">
        <v>12</v>
      </c>
      <c r="B121" s="3" t="s">
        <v>75</v>
      </c>
      <c r="C121" s="2"/>
      <c r="D121" s="19"/>
      <c r="E121" s="19"/>
      <c r="F121" s="25"/>
      <c r="G121" s="51" t="s">
        <v>153</v>
      </c>
      <c r="H121" s="46"/>
      <c r="I121" s="21"/>
      <c r="K121" s="55">
        <f t="shared" si="32"/>
        <v>0</v>
      </c>
      <c r="L121" s="55">
        <f t="shared" si="33"/>
        <v>0</v>
      </c>
      <c r="M121" s="55">
        <f t="shared" si="24"/>
        <v>0</v>
      </c>
      <c r="N121" s="31" t="e">
        <f t="shared" si="25"/>
        <v>#DIV/0!</v>
      </c>
    </row>
    <row r="122" spans="1:14">
      <c r="A122" s="4">
        <v>12.01</v>
      </c>
      <c r="B122" s="5" t="s">
        <v>65</v>
      </c>
      <c r="C122" s="4" t="s">
        <v>4</v>
      </c>
      <c r="D122" s="16">
        <v>16250</v>
      </c>
      <c r="E122" s="14">
        <v>32500</v>
      </c>
      <c r="F122" s="50">
        <v>34150</v>
      </c>
      <c r="G122" s="49">
        <v>32175</v>
      </c>
      <c r="H122" s="41">
        <f t="shared" ref="H122:H132" si="39">+AVERAGE(D122:G122)</f>
        <v>28768.75</v>
      </c>
      <c r="I122" s="24">
        <f>+ROUND(H122,0)</f>
        <v>28769</v>
      </c>
      <c r="K122" s="55">
        <f t="shared" si="32"/>
        <v>34150</v>
      </c>
      <c r="L122" s="55">
        <f t="shared" si="33"/>
        <v>16250</v>
      </c>
      <c r="M122" s="55">
        <f t="shared" si="24"/>
        <v>17900</v>
      </c>
      <c r="N122" s="31">
        <f t="shared" si="25"/>
        <v>1.1015384615384616</v>
      </c>
    </row>
    <row r="123" spans="1:14">
      <c r="A123" s="4">
        <v>12.02</v>
      </c>
      <c r="B123" s="5" t="s">
        <v>88</v>
      </c>
      <c r="C123" s="4" t="s">
        <v>4</v>
      </c>
      <c r="D123" s="16">
        <v>90870</v>
      </c>
      <c r="E123" s="14">
        <v>66000</v>
      </c>
      <c r="F123" s="50">
        <v>69300</v>
      </c>
      <c r="G123" s="49">
        <v>65340</v>
      </c>
      <c r="H123" s="41">
        <f t="shared" si="39"/>
        <v>72877.5</v>
      </c>
      <c r="I123" s="24">
        <f>+ROUND(H123,0)</f>
        <v>72878</v>
      </c>
      <c r="K123" s="55">
        <f t="shared" si="32"/>
        <v>90870</v>
      </c>
      <c r="L123" s="55">
        <f t="shared" si="33"/>
        <v>65340</v>
      </c>
      <c r="M123" s="55">
        <f t="shared" si="24"/>
        <v>25530</v>
      </c>
      <c r="N123" s="31">
        <f t="shared" si="25"/>
        <v>0.39072543617998162</v>
      </c>
    </row>
    <row r="124" spans="1:14">
      <c r="A124" s="4">
        <v>12.03</v>
      </c>
      <c r="B124" s="5" t="s">
        <v>89</v>
      </c>
      <c r="C124" s="4" t="s">
        <v>4</v>
      </c>
      <c r="D124" s="16">
        <v>90870</v>
      </c>
      <c r="E124" s="14">
        <v>79750</v>
      </c>
      <c r="F124" s="50">
        <v>83800</v>
      </c>
      <c r="G124" s="49">
        <v>78952.5</v>
      </c>
      <c r="H124" s="41">
        <f t="shared" si="39"/>
        <v>83343.125</v>
      </c>
      <c r="I124" s="24">
        <f t="shared" ref="I124:I127" si="40">+ROUND(H124,0)</f>
        <v>83343</v>
      </c>
      <c r="K124" s="55">
        <f t="shared" si="32"/>
        <v>90870</v>
      </c>
      <c r="L124" s="55">
        <f t="shared" si="33"/>
        <v>78952.5</v>
      </c>
      <c r="M124" s="55">
        <f t="shared" si="24"/>
        <v>11917.5</v>
      </c>
      <c r="N124" s="31">
        <f t="shared" si="25"/>
        <v>0.15094518856274342</v>
      </c>
    </row>
    <row r="125" spans="1:14" ht="20">
      <c r="A125" s="4">
        <v>12.04</v>
      </c>
      <c r="B125" s="5" t="s">
        <v>59</v>
      </c>
      <c r="C125" s="4" t="s">
        <v>4</v>
      </c>
      <c r="D125" s="16">
        <v>86970</v>
      </c>
      <c r="E125" s="14">
        <v>157500</v>
      </c>
      <c r="F125" s="50">
        <v>165400</v>
      </c>
      <c r="G125" s="49">
        <v>155925</v>
      </c>
      <c r="H125" s="41">
        <f t="shared" si="39"/>
        <v>141448.75</v>
      </c>
      <c r="I125" s="24">
        <f t="shared" si="40"/>
        <v>141449</v>
      </c>
      <c r="K125" s="55">
        <f t="shared" si="32"/>
        <v>165400</v>
      </c>
      <c r="L125" s="55">
        <f t="shared" si="33"/>
        <v>86970</v>
      </c>
      <c r="M125" s="55">
        <f t="shared" si="24"/>
        <v>78430</v>
      </c>
      <c r="N125" s="31">
        <f t="shared" si="25"/>
        <v>0.90180522019087039</v>
      </c>
    </row>
    <row r="126" spans="1:14">
      <c r="A126" s="4">
        <v>12.05</v>
      </c>
      <c r="B126" s="5" t="s">
        <v>60</v>
      </c>
      <c r="C126" s="4" t="s">
        <v>4</v>
      </c>
      <c r="D126" s="16">
        <v>124280</v>
      </c>
      <c r="E126" s="14">
        <v>825000</v>
      </c>
      <c r="F126" s="50">
        <v>866250</v>
      </c>
      <c r="G126" s="49">
        <v>816750</v>
      </c>
      <c r="H126" s="41">
        <f t="shared" si="39"/>
        <v>658070</v>
      </c>
      <c r="I126" s="24">
        <f t="shared" si="40"/>
        <v>658070</v>
      </c>
      <c r="K126" s="55">
        <f t="shared" si="32"/>
        <v>866250</v>
      </c>
      <c r="L126" s="55">
        <f t="shared" si="33"/>
        <v>124280</v>
      </c>
      <c r="M126" s="55">
        <f t="shared" si="24"/>
        <v>741970</v>
      </c>
      <c r="N126" s="31">
        <f t="shared" si="25"/>
        <v>5.9701480527840358</v>
      </c>
    </row>
    <row r="127" spans="1:14">
      <c r="A127" s="4">
        <v>12.06</v>
      </c>
      <c r="B127" s="5" t="s">
        <v>76</v>
      </c>
      <c r="C127" s="26" t="s">
        <v>18</v>
      </c>
      <c r="D127" s="16">
        <v>33670</v>
      </c>
      <c r="E127" s="14">
        <v>29400</v>
      </c>
      <c r="F127" s="50">
        <v>30900</v>
      </c>
      <c r="G127" s="49">
        <v>29694</v>
      </c>
      <c r="H127" s="41">
        <f t="shared" si="39"/>
        <v>30916</v>
      </c>
      <c r="I127" s="24">
        <f t="shared" si="40"/>
        <v>30916</v>
      </c>
      <c r="K127" s="55">
        <f t="shared" si="32"/>
        <v>33670</v>
      </c>
      <c r="L127" s="55">
        <f t="shared" si="33"/>
        <v>29400</v>
      </c>
      <c r="M127" s="55">
        <f t="shared" si="24"/>
        <v>4270</v>
      </c>
      <c r="N127" s="31">
        <f t="shared" si="25"/>
        <v>0.14523809523809525</v>
      </c>
    </row>
    <row r="128" spans="1:14" ht="32.25" customHeight="1">
      <c r="A128" s="4">
        <v>12.07</v>
      </c>
      <c r="B128" s="5" t="s">
        <v>33</v>
      </c>
      <c r="C128" s="4" t="s">
        <v>4</v>
      </c>
      <c r="D128" s="16">
        <v>68770</v>
      </c>
      <c r="E128" s="14">
        <v>30000</v>
      </c>
      <c r="F128" s="50">
        <v>31500</v>
      </c>
      <c r="G128" s="49">
        <v>30300</v>
      </c>
      <c r="H128" s="41">
        <f t="shared" si="39"/>
        <v>40142.5</v>
      </c>
      <c r="I128" s="24">
        <f>+ROUND(H128,0)</f>
        <v>40143</v>
      </c>
      <c r="K128" s="55">
        <f t="shared" si="32"/>
        <v>68770</v>
      </c>
      <c r="L128" s="55">
        <f t="shared" si="33"/>
        <v>30000</v>
      </c>
      <c r="M128" s="55">
        <f t="shared" si="24"/>
        <v>38770</v>
      </c>
      <c r="N128" s="31">
        <f t="shared" si="25"/>
        <v>1.2923333333333333</v>
      </c>
    </row>
    <row r="129" spans="1:14" ht="29.25" customHeight="1">
      <c r="A129" s="4">
        <v>12.08</v>
      </c>
      <c r="B129" s="5" t="s">
        <v>34</v>
      </c>
      <c r="C129" s="4" t="s">
        <v>4</v>
      </c>
      <c r="D129" s="16">
        <v>85670</v>
      </c>
      <c r="E129" s="14">
        <v>32500</v>
      </c>
      <c r="F129" s="50">
        <v>34150</v>
      </c>
      <c r="G129" s="49">
        <v>32825</v>
      </c>
      <c r="H129" s="41">
        <f t="shared" si="39"/>
        <v>46286.25</v>
      </c>
      <c r="I129" s="24">
        <f>+ROUND(H129,0)</f>
        <v>46286</v>
      </c>
      <c r="K129" s="55">
        <f t="shared" si="32"/>
        <v>85670</v>
      </c>
      <c r="L129" s="55">
        <f t="shared" si="33"/>
        <v>32500</v>
      </c>
      <c r="M129" s="55">
        <f t="shared" si="24"/>
        <v>53170</v>
      </c>
      <c r="N129" s="31">
        <f t="shared" si="25"/>
        <v>1.6359999999999999</v>
      </c>
    </row>
    <row r="130" spans="1:14" ht="15" customHeight="1">
      <c r="A130" s="27">
        <v>12.09</v>
      </c>
      <c r="B130" s="33" t="s">
        <v>113</v>
      </c>
      <c r="C130" s="27" t="s">
        <v>4</v>
      </c>
      <c r="D130" s="16">
        <v>20670</v>
      </c>
      <c r="E130" s="14">
        <v>65231</v>
      </c>
      <c r="F130" s="50">
        <v>68500</v>
      </c>
      <c r="G130" s="49">
        <v>64578.69</v>
      </c>
      <c r="H130" s="41">
        <f t="shared" si="39"/>
        <v>54744.922500000001</v>
      </c>
      <c r="I130" s="24">
        <f t="shared" ref="I130:I132" si="41">+ROUND(H130,0)</f>
        <v>54745</v>
      </c>
      <c r="K130" s="55">
        <f t="shared" si="32"/>
        <v>68500</v>
      </c>
      <c r="L130" s="55">
        <f t="shared" si="33"/>
        <v>20670</v>
      </c>
      <c r="M130" s="55">
        <f t="shared" si="24"/>
        <v>47830</v>
      </c>
      <c r="N130" s="31">
        <f t="shared" si="25"/>
        <v>2.3139816158684083</v>
      </c>
    </row>
    <row r="131" spans="1:14" ht="15" customHeight="1">
      <c r="A131" s="37">
        <v>12.1</v>
      </c>
      <c r="B131" s="33" t="s">
        <v>129</v>
      </c>
      <c r="C131" s="27" t="s">
        <v>4</v>
      </c>
      <c r="D131" s="16">
        <v>20670</v>
      </c>
      <c r="E131" s="14">
        <v>65321</v>
      </c>
      <c r="F131" s="50">
        <v>68600</v>
      </c>
      <c r="G131" s="49">
        <v>64667.79</v>
      </c>
      <c r="H131" s="41">
        <f t="shared" si="39"/>
        <v>54814.697500000002</v>
      </c>
      <c r="I131" s="24">
        <f t="shared" si="41"/>
        <v>54815</v>
      </c>
      <c r="K131" s="55">
        <f t="shared" ref="K131:K137" si="42">+MAX(D131:G131)</f>
        <v>68600</v>
      </c>
      <c r="L131" s="55">
        <f t="shared" ref="L131:L137" si="43">+MIN(D131:G131)</f>
        <v>20670</v>
      </c>
      <c r="M131" s="55">
        <f t="shared" si="24"/>
        <v>47930</v>
      </c>
      <c r="N131" s="31">
        <f t="shared" si="25"/>
        <v>2.3188195452346396</v>
      </c>
    </row>
    <row r="132" spans="1:14" ht="24.75" customHeight="1">
      <c r="A132" s="37">
        <v>12.11</v>
      </c>
      <c r="B132" s="33" t="s">
        <v>130</v>
      </c>
      <c r="C132" s="27" t="s">
        <v>4</v>
      </c>
      <c r="D132" s="16">
        <v>20670</v>
      </c>
      <c r="E132" s="14">
        <v>75321</v>
      </c>
      <c r="F132" s="50">
        <v>79100</v>
      </c>
      <c r="G132" s="49">
        <v>76074.210000000006</v>
      </c>
      <c r="H132" s="41">
        <f t="shared" si="39"/>
        <v>62791.302500000005</v>
      </c>
      <c r="I132" s="24">
        <f t="shared" si="41"/>
        <v>62791</v>
      </c>
      <c r="K132" s="55">
        <f t="shared" si="42"/>
        <v>79100</v>
      </c>
      <c r="L132" s="55">
        <f t="shared" si="43"/>
        <v>20670</v>
      </c>
      <c r="M132" s="55">
        <f t="shared" ref="M132:M137" si="44">+K132-L132</f>
        <v>58430</v>
      </c>
      <c r="N132" s="31">
        <f t="shared" ref="N132:N137" si="45">+M132/L132</f>
        <v>2.8268021286889211</v>
      </c>
    </row>
    <row r="133" spans="1:14" ht="15" customHeight="1">
      <c r="A133" s="2">
        <v>13</v>
      </c>
      <c r="B133" s="3" t="s">
        <v>100</v>
      </c>
      <c r="C133" s="2"/>
      <c r="D133" s="2"/>
      <c r="E133" s="19"/>
      <c r="F133" s="2"/>
      <c r="G133" s="51" t="s">
        <v>153</v>
      </c>
      <c r="H133" s="46"/>
      <c r="I133" s="21"/>
      <c r="K133" s="55">
        <f t="shared" si="42"/>
        <v>0</v>
      </c>
      <c r="L133" s="55">
        <f t="shared" si="43"/>
        <v>0</v>
      </c>
      <c r="M133" s="55">
        <f t="shared" si="44"/>
        <v>0</v>
      </c>
      <c r="N133" s="31" t="e">
        <f t="shared" si="45"/>
        <v>#DIV/0!</v>
      </c>
    </row>
    <row r="134" spans="1:14" ht="50">
      <c r="A134" s="4">
        <v>13.01</v>
      </c>
      <c r="B134" s="7" t="s">
        <v>51</v>
      </c>
      <c r="C134" s="4" t="s">
        <v>19</v>
      </c>
      <c r="D134" s="16">
        <v>706288.7</v>
      </c>
      <c r="E134" s="14">
        <v>216000</v>
      </c>
      <c r="F134" s="50">
        <v>226800</v>
      </c>
      <c r="G134" s="49">
        <v>220320</v>
      </c>
      <c r="H134" s="41">
        <f>+AVERAGE(D134:G134)</f>
        <v>342352.17499999999</v>
      </c>
      <c r="I134" s="24">
        <f>+ROUND(H134,0)</f>
        <v>342352</v>
      </c>
      <c r="K134" s="55">
        <f t="shared" si="42"/>
        <v>706288.7</v>
      </c>
      <c r="L134" s="55">
        <f t="shared" si="43"/>
        <v>216000</v>
      </c>
      <c r="M134" s="55">
        <f t="shared" si="44"/>
        <v>490288.69999999995</v>
      </c>
      <c r="N134" s="31">
        <f t="shared" si="45"/>
        <v>2.2698550925925924</v>
      </c>
    </row>
    <row r="135" spans="1:14" ht="20">
      <c r="A135" s="27">
        <v>13.02</v>
      </c>
      <c r="B135" s="35" t="s">
        <v>111</v>
      </c>
      <c r="C135" s="27" t="s">
        <v>19</v>
      </c>
      <c r="D135" s="16">
        <v>97176.3</v>
      </c>
      <c r="E135" s="14">
        <v>148500</v>
      </c>
      <c r="F135" s="50">
        <v>156000</v>
      </c>
      <c r="G135" s="49">
        <v>152955</v>
      </c>
      <c r="H135" s="41">
        <f>+AVERAGE(D135:G135)</f>
        <v>138657.82500000001</v>
      </c>
      <c r="I135" s="24">
        <f t="shared" ref="I135:I137" si="46">+ROUND(H135,0)</f>
        <v>138658</v>
      </c>
      <c r="K135" s="55">
        <f t="shared" si="42"/>
        <v>156000</v>
      </c>
      <c r="L135" s="55">
        <f t="shared" si="43"/>
        <v>97176.3</v>
      </c>
      <c r="M135" s="55">
        <f t="shared" si="44"/>
        <v>58823.7</v>
      </c>
      <c r="N135" s="31">
        <f t="shared" si="45"/>
        <v>0.60532969458602559</v>
      </c>
    </row>
    <row r="136" spans="1:14" ht="20">
      <c r="A136" s="27">
        <v>13.03</v>
      </c>
      <c r="B136" s="35" t="s">
        <v>109</v>
      </c>
      <c r="C136" s="27" t="s">
        <v>19</v>
      </c>
      <c r="D136" s="16">
        <v>72774</v>
      </c>
      <c r="E136" s="14">
        <v>65340</v>
      </c>
      <c r="F136" s="50">
        <v>68650</v>
      </c>
      <c r="G136" s="49">
        <v>66646.8</v>
      </c>
      <c r="H136" s="41">
        <f>+AVERAGE(D136:G136)</f>
        <v>68352.7</v>
      </c>
      <c r="I136" s="24">
        <f t="shared" si="46"/>
        <v>68353</v>
      </c>
      <c r="K136" s="55">
        <f t="shared" si="42"/>
        <v>72774</v>
      </c>
      <c r="L136" s="55">
        <f t="shared" si="43"/>
        <v>65340</v>
      </c>
      <c r="M136" s="55">
        <f t="shared" si="44"/>
        <v>7434</v>
      </c>
      <c r="N136" s="31">
        <f t="shared" si="45"/>
        <v>0.1137741046831956</v>
      </c>
    </row>
    <row r="137" spans="1:14" ht="20">
      <c r="A137" s="27">
        <v>13.04</v>
      </c>
      <c r="B137" s="35" t="s">
        <v>110</v>
      </c>
      <c r="C137" s="27" t="s">
        <v>19</v>
      </c>
      <c r="D137" s="16">
        <v>51740</v>
      </c>
      <c r="E137" s="14">
        <v>385265.1</v>
      </c>
      <c r="F137" s="50">
        <v>404550</v>
      </c>
      <c r="G137" s="49">
        <v>404528.36</v>
      </c>
      <c r="H137" s="41">
        <f>+AVERAGE(D137:G137)</f>
        <v>311520.86499999999</v>
      </c>
      <c r="I137" s="24">
        <f t="shared" si="46"/>
        <v>311521</v>
      </c>
      <c r="K137" s="55">
        <f t="shared" si="42"/>
        <v>404550</v>
      </c>
      <c r="L137" s="55">
        <f t="shared" si="43"/>
        <v>51740</v>
      </c>
      <c r="M137" s="55">
        <f t="shared" si="44"/>
        <v>352810</v>
      </c>
      <c r="N137" s="31">
        <f t="shared" si="45"/>
        <v>6.8189022033243143</v>
      </c>
    </row>
    <row r="138" spans="1:14">
      <c r="A138" s="11"/>
      <c r="B138" s="12" t="s">
        <v>38</v>
      </c>
      <c r="C138" s="12"/>
      <c r="D138" s="13">
        <f>SUM(D3:D137)</f>
        <v>65618186.199999996</v>
      </c>
      <c r="E138" s="48">
        <f>SUM(E3:E137)</f>
        <v>23373219.899999995</v>
      </c>
      <c r="F138" s="13">
        <f>SUM(F3:F137)</f>
        <v>24545000</v>
      </c>
      <c r="G138" s="52">
        <f t="shared" ref="G138" si="47">SUM(G3:G137)</f>
        <v>23989557.219999999</v>
      </c>
      <c r="H138" s="13">
        <f>SUM(H3:H137)</f>
        <v>34552099.041666664</v>
      </c>
      <c r="I138" s="13">
        <f>SUM(I3:I137)</f>
        <v>34239270</v>
      </c>
    </row>
    <row r="139" spans="1:14" ht="15" thickBot="1">
      <c r="G139" s="43"/>
    </row>
  </sheetData>
  <conditionalFormatting sqref="N3:N137">
    <cfRule type="cellIs" dxfId="0" priority="1" operator="greaterThan">
      <formula>0.2</formula>
    </cfRule>
  </conditionalFormatting>
  <pageMargins left="0.7" right="0.7" top="1.3149999999999999" bottom="0.75" header="0.3" footer="0.3"/>
  <pageSetup paperSize="9" scale="72" orientation="portrait"/>
  <rowBreaks count="1" manualBreakCount="1">
    <brk id="104" max="13" man="1"/>
  </rowBreaks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41"/>
  <sheetViews>
    <sheetView topLeftCell="A2" zoomScale="85" zoomScaleNormal="85" zoomScaleSheetLayoutView="70" zoomScalePageLayoutView="85" workbookViewId="0">
      <selection activeCell="D83" sqref="D83"/>
    </sheetView>
  </sheetViews>
  <sheetFormatPr baseColWidth="10" defaultRowHeight="14" x14ac:dyDescent="0"/>
  <cols>
    <col min="2" max="2" width="33.5" customWidth="1"/>
    <col min="4" max="4" width="15.33203125" hidden="1" customWidth="1"/>
    <col min="5" max="6" width="15.83203125" hidden="1" customWidth="1"/>
    <col min="7" max="7" width="14.6640625" customWidth="1"/>
    <col min="8" max="8" width="15.33203125" customWidth="1"/>
    <col min="9" max="10" width="15.33203125" style="143" customWidth="1"/>
    <col min="11" max="11" width="17.33203125" style="142" customWidth="1"/>
    <col min="12" max="12" width="14.5" style="143" bestFit="1" customWidth="1"/>
    <col min="13" max="13" width="10.83203125" style="143"/>
    <col min="14" max="14" width="14" bestFit="1" customWidth="1"/>
    <col min="16" max="17" width="12" bestFit="1" customWidth="1"/>
  </cols>
  <sheetData>
    <row r="1" spans="1:18" ht="54" customHeight="1">
      <c r="A1" s="1"/>
      <c r="B1" s="1" t="s">
        <v>0</v>
      </c>
      <c r="C1" s="1" t="s">
        <v>1</v>
      </c>
      <c r="D1" s="1" t="s">
        <v>150</v>
      </c>
      <c r="E1" s="1" t="s">
        <v>151</v>
      </c>
      <c r="F1" s="23" t="s">
        <v>152</v>
      </c>
      <c r="G1" s="23" t="s">
        <v>39</v>
      </c>
      <c r="H1" s="23" t="s">
        <v>40</v>
      </c>
      <c r="I1" s="120"/>
      <c r="J1" s="120"/>
      <c r="K1" s="142">
        <v>75756.100000000006</v>
      </c>
    </row>
    <row r="2" spans="1:18">
      <c r="A2" s="2">
        <v>1</v>
      </c>
      <c r="B2" s="3" t="s">
        <v>2</v>
      </c>
      <c r="C2" s="2"/>
      <c r="D2" s="22"/>
      <c r="E2" s="3"/>
      <c r="F2" s="22"/>
      <c r="G2" s="3"/>
      <c r="H2" s="3"/>
      <c r="I2" s="121"/>
      <c r="J2" s="121"/>
      <c r="K2" s="142" t="s">
        <v>169</v>
      </c>
    </row>
    <row r="3" spans="1:18" ht="41.25" customHeight="1">
      <c r="A3" s="4">
        <v>1.01</v>
      </c>
      <c r="B3" s="129" t="s">
        <v>3</v>
      </c>
      <c r="C3" s="114" t="s">
        <v>4</v>
      </c>
      <c r="D3" s="115">
        <v>105965</v>
      </c>
      <c r="E3" s="130">
        <v>112450</v>
      </c>
      <c r="F3" s="117">
        <v>106254</v>
      </c>
      <c r="G3" s="118">
        <f>+AVERAGE(D3:F3)</f>
        <v>108223</v>
      </c>
      <c r="H3" s="119">
        <f>+ROUND(G3,0)</f>
        <v>108223</v>
      </c>
      <c r="I3" s="122">
        <f t="shared" ref="I3:I8" si="0">+H3*0.7</f>
        <v>75756.099999999991</v>
      </c>
      <c r="J3" s="122">
        <f t="shared" ref="J3:J8" si="1">+K3*0.7</f>
        <v>63149.799999999996</v>
      </c>
      <c r="K3" s="142">
        <f>+'[1]Para cotización '!$F$3</f>
        <v>90214</v>
      </c>
      <c r="L3" s="144">
        <f t="shared" ref="L3:L8" si="2">+H3-K3</f>
        <v>18009</v>
      </c>
      <c r="M3" s="145">
        <f>+L3/H3</f>
        <v>0.16640640159670311</v>
      </c>
      <c r="N3" s="100"/>
    </row>
    <row r="4" spans="1:18" ht="45.75" customHeight="1">
      <c r="A4" s="4">
        <v>1.02</v>
      </c>
      <c r="B4" s="129" t="s">
        <v>5</v>
      </c>
      <c r="C4" s="114" t="s">
        <v>4</v>
      </c>
      <c r="D4" s="115">
        <v>130254</v>
      </c>
      <c r="E4" s="116">
        <v>145100</v>
      </c>
      <c r="F4" s="117">
        <v>131508</v>
      </c>
      <c r="G4" s="118">
        <f t="shared" ref="G4:G68" si="3">+AVERAGE(D4:F4)</f>
        <v>135620.66666666666</v>
      </c>
      <c r="H4" s="119">
        <f t="shared" ref="H4:H117" si="4">+ROUND(G4,0)</f>
        <v>135621</v>
      </c>
      <c r="I4" s="122">
        <f t="shared" si="0"/>
        <v>94934.7</v>
      </c>
      <c r="J4" s="122">
        <f t="shared" si="1"/>
        <v>79445.799999999988</v>
      </c>
      <c r="K4" s="142">
        <f>+'[1]Para cotización '!$F$4</f>
        <v>113494</v>
      </c>
      <c r="L4" s="144">
        <f t="shared" si="2"/>
        <v>22127</v>
      </c>
      <c r="M4" s="145">
        <f t="shared" ref="M4:M12" si="5">+L4/H4</f>
        <v>0.16315319898835726</v>
      </c>
    </row>
    <row r="5" spans="1:18" ht="38.25" customHeight="1">
      <c r="A5" s="4">
        <v>1.03</v>
      </c>
      <c r="B5" s="129" t="s">
        <v>6</v>
      </c>
      <c r="C5" s="114" t="s">
        <v>4</v>
      </c>
      <c r="D5" s="131">
        <v>156032</v>
      </c>
      <c r="E5" s="131">
        <v>172700</v>
      </c>
      <c r="F5" s="132">
        <v>154797</v>
      </c>
      <c r="G5" s="118">
        <f t="shared" si="3"/>
        <v>161176.33333333334</v>
      </c>
      <c r="H5" s="119">
        <f t="shared" si="4"/>
        <v>161176</v>
      </c>
      <c r="I5" s="122">
        <f t="shared" si="0"/>
        <v>112823.2</v>
      </c>
      <c r="J5" s="122">
        <f t="shared" si="1"/>
        <v>95187.4</v>
      </c>
      <c r="K5" s="142">
        <v>135982</v>
      </c>
      <c r="L5" s="144">
        <f t="shared" si="2"/>
        <v>25194</v>
      </c>
      <c r="M5" s="145">
        <f t="shared" si="5"/>
        <v>0.15631359507619</v>
      </c>
    </row>
    <row r="6" spans="1:18" ht="35.25" customHeight="1">
      <c r="A6" s="4">
        <v>1.04</v>
      </c>
      <c r="B6" s="5" t="s">
        <v>7</v>
      </c>
      <c r="C6" s="72" t="s">
        <v>8</v>
      </c>
      <c r="D6" s="74">
        <v>39100</v>
      </c>
      <c r="E6" s="57">
        <v>41100</v>
      </c>
      <c r="F6" s="58">
        <v>38113</v>
      </c>
      <c r="G6" s="70">
        <f t="shared" si="3"/>
        <v>39437.666666666664</v>
      </c>
      <c r="H6" s="71">
        <f t="shared" si="4"/>
        <v>39438</v>
      </c>
      <c r="I6" s="122">
        <f t="shared" si="0"/>
        <v>27606.6</v>
      </c>
      <c r="J6" s="122">
        <f t="shared" si="1"/>
        <v>15936.199999999999</v>
      </c>
      <c r="K6" s="142">
        <v>22766</v>
      </c>
      <c r="L6" s="144">
        <f t="shared" si="2"/>
        <v>16672</v>
      </c>
      <c r="M6" s="145">
        <f>+L6/H6</f>
        <v>0.4227394898321416</v>
      </c>
      <c r="N6">
        <v>21096</v>
      </c>
      <c r="O6" s="154">
        <f>+K6-N6</f>
        <v>1670</v>
      </c>
      <c r="P6" s="100">
        <f>+N6*1.3</f>
        <v>27424.799999999999</v>
      </c>
      <c r="Q6" s="154">
        <f>+H6-P6</f>
        <v>12013.2</v>
      </c>
      <c r="R6" s="155">
        <f>+Q6/H6</f>
        <v>0.30460976722957556</v>
      </c>
    </row>
    <row r="7" spans="1:18" ht="38.25" customHeight="1">
      <c r="A7" s="4">
        <v>1.05</v>
      </c>
      <c r="B7" s="5" t="s">
        <v>9</v>
      </c>
      <c r="C7" s="72" t="s">
        <v>8</v>
      </c>
      <c r="D7" s="68">
        <v>47695</v>
      </c>
      <c r="E7" s="57">
        <v>51150</v>
      </c>
      <c r="F7" s="58">
        <v>46798</v>
      </c>
      <c r="G7" s="70">
        <f t="shared" si="3"/>
        <v>48547.666666666664</v>
      </c>
      <c r="H7" s="71">
        <f t="shared" si="4"/>
        <v>48548</v>
      </c>
      <c r="I7" s="122">
        <f t="shared" si="0"/>
        <v>33983.599999999999</v>
      </c>
      <c r="J7" s="122">
        <f t="shared" si="1"/>
        <v>22978.199999999997</v>
      </c>
      <c r="K7" s="142">
        <v>32826</v>
      </c>
      <c r="L7" s="144">
        <f t="shared" si="2"/>
        <v>15722</v>
      </c>
      <c r="M7" s="145">
        <f t="shared" si="5"/>
        <v>0.32384444261349593</v>
      </c>
    </row>
    <row r="8" spans="1:18" ht="38.25" customHeight="1">
      <c r="A8" s="4">
        <v>1.06</v>
      </c>
      <c r="B8" s="5" t="s">
        <v>10</v>
      </c>
      <c r="C8" s="72" t="s">
        <v>8</v>
      </c>
      <c r="D8" s="68">
        <v>63645</v>
      </c>
      <c r="E8" s="57">
        <v>66900</v>
      </c>
      <c r="F8" s="58">
        <v>64917.9</v>
      </c>
      <c r="G8" s="70">
        <f t="shared" si="3"/>
        <v>65154.299999999996</v>
      </c>
      <c r="H8" s="71">
        <f t="shared" si="4"/>
        <v>65154</v>
      </c>
      <c r="I8" s="122">
        <f t="shared" si="0"/>
        <v>45607.799999999996</v>
      </c>
      <c r="J8" s="122">
        <f t="shared" si="1"/>
        <v>30757.999999999996</v>
      </c>
      <c r="K8" s="142">
        <v>43940</v>
      </c>
      <c r="L8" s="144">
        <f t="shared" si="2"/>
        <v>21214</v>
      </c>
      <c r="M8" s="145">
        <f t="shared" si="5"/>
        <v>0.32559781440893881</v>
      </c>
    </row>
    <row r="9" spans="1:18" ht="27.75" customHeight="1">
      <c r="A9" s="2">
        <v>2</v>
      </c>
      <c r="B9" s="3" t="s">
        <v>11</v>
      </c>
      <c r="C9" s="17"/>
      <c r="D9" s="61"/>
      <c r="E9" s="59"/>
      <c r="F9" s="60"/>
      <c r="G9" s="81"/>
      <c r="H9" s="61"/>
      <c r="I9" s="123"/>
      <c r="J9" s="123"/>
      <c r="K9" s="148"/>
    </row>
    <row r="10" spans="1:18" ht="34.5" customHeight="1">
      <c r="A10" s="4">
        <v>2.0099999999999998</v>
      </c>
      <c r="B10" s="5" t="s">
        <v>12</v>
      </c>
      <c r="C10" s="72" t="s">
        <v>8</v>
      </c>
      <c r="D10" s="68">
        <v>35987</v>
      </c>
      <c r="E10" s="57">
        <v>40799.69</v>
      </c>
      <c r="F10" s="58">
        <v>34142</v>
      </c>
      <c r="G10" s="70">
        <f t="shared" si="3"/>
        <v>36976.230000000003</v>
      </c>
      <c r="H10" s="71">
        <f t="shared" si="4"/>
        <v>36976</v>
      </c>
      <c r="I10" s="122">
        <f>+H10*0.7</f>
        <v>25883.199999999997</v>
      </c>
      <c r="J10" s="122">
        <f>+K10*0.7</f>
        <v>18888.099999999999</v>
      </c>
      <c r="K10" s="147">
        <v>26983</v>
      </c>
      <c r="L10" s="144">
        <f>+H10-K10</f>
        <v>9993</v>
      </c>
      <c r="M10" s="145">
        <f t="shared" si="5"/>
        <v>0.27025638251839029</v>
      </c>
    </row>
    <row r="11" spans="1:18" ht="33.75" customHeight="1">
      <c r="A11" s="4">
        <v>2.02</v>
      </c>
      <c r="B11" s="5" t="s">
        <v>13</v>
      </c>
      <c r="C11" s="72" t="s">
        <v>8</v>
      </c>
      <c r="D11" s="68">
        <v>45321</v>
      </c>
      <c r="E11" s="57">
        <v>46987</v>
      </c>
      <c r="F11" s="58">
        <v>46556</v>
      </c>
      <c r="G11" s="70">
        <f t="shared" si="3"/>
        <v>46288</v>
      </c>
      <c r="H11" s="71">
        <f t="shared" si="4"/>
        <v>46288</v>
      </c>
      <c r="I11" s="122">
        <f t="shared" ref="I11:I13" si="6">+H11*0.7</f>
        <v>32401.599999999999</v>
      </c>
      <c r="J11" s="122">
        <f t="shared" ref="J11:J13" si="7">+K11*0.7</f>
        <v>24495.1</v>
      </c>
      <c r="K11" s="147">
        <v>34993</v>
      </c>
      <c r="L11" s="144">
        <f>+H11-K11</f>
        <v>11295</v>
      </c>
      <c r="M11" s="145">
        <f t="shared" si="5"/>
        <v>0.24401572761838922</v>
      </c>
    </row>
    <row r="12" spans="1:18" ht="33.75" customHeight="1">
      <c r="A12" s="4">
        <v>2.0299999999999998</v>
      </c>
      <c r="B12" s="5" t="s">
        <v>14</v>
      </c>
      <c r="C12" s="72" t="s">
        <v>8</v>
      </c>
      <c r="D12" s="68">
        <v>65987</v>
      </c>
      <c r="E12" s="57">
        <v>64321</v>
      </c>
      <c r="F12" s="58">
        <v>66897</v>
      </c>
      <c r="G12" s="70">
        <f t="shared" si="3"/>
        <v>65735</v>
      </c>
      <c r="H12" s="71">
        <f t="shared" si="4"/>
        <v>65735</v>
      </c>
      <c r="I12" s="122">
        <f t="shared" si="6"/>
        <v>46014.5</v>
      </c>
      <c r="J12" s="122">
        <f t="shared" si="7"/>
        <v>32856.6</v>
      </c>
      <c r="K12" s="147">
        <v>46938</v>
      </c>
      <c r="L12" s="144">
        <f>+H12-K12</f>
        <v>18797</v>
      </c>
      <c r="M12" s="145">
        <f t="shared" si="5"/>
        <v>0.28595116756674527</v>
      </c>
    </row>
    <row r="13" spans="1:18" ht="33.75" customHeight="1">
      <c r="A13" s="4">
        <v>2.04</v>
      </c>
      <c r="B13" s="129" t="s">
        <v>101</v>
      </c>
      <c r="C13" s="114" t="s">
        <v>8</v>
      </c>
      <c r="D13" s="115">
        <v>32562</v>
      </c>
      <c r="E13" s="116">
        <v>34200</v>
      </c>
      <c r="F13" s="117">
        <v>34190.1</v>
      </c>
      <c r="G13" s="118">
        <f t="shared" si="3"/>
        <v>33650.700000000004</v>
      </c>
      <c r="H13" s="119">
        <f t="shared" si="4"/>
        <v>33651</v>
      </c>
      <c r="I13" s="122">
        <f t="shared" si="6"/>
        <v>23555.699999999997</v>
      </c>
      <c r="J13" s="122">
        <f t="shared" si="7"/>
        <v>27878.899999999998</v>
      </c>
      <c r="K13" s="147">
        <v>39827</v>
      </c>
      <c r="L13" s="144">
        <f>+H13-K13</f>
        <v>-6176</v>
      </c>
      <c r="M13" s="145">
        <f>+L13/H13</f>
        <v>-0.18353095004606104</v>
      </c>
    </row>
    <row r="14" spans="1:18" ht="38.25" customHeight="1">
      <c r="A14" s="108">
        <v>2.0499999999999998</v>
      </c>
      <c r="B14" s="109" t="s">
        <v>98</v>
      </c>
      <c r="C14" s="102" t="s">
        <v>8</v>
      </c>
      <c r="D14" s="103">
        <v>17986</v>
      </c>
      <c r="E14" s="110">
        <v>18900</v>
      </c>
      <c r="F14" s="111">
        <v>18165.86</v>
      </c>
      <c r="G14" s="106">
        <f t="shared" si="3"/>
        <v>18350.62</v>
      </c>
      <c r="H14" s="107">
        <f t="shared" si="4"/>
        <v>18351</v>
      </c>
      <c r="I14" s="112" t="s">
        <v>170</v>
      </c>
      <c r="J14" s="122"/>
      <c r="L14" s="113" t="s">
        <v>184</v>
      </c>
    </row>
    <row r="15" spans="1:18" ht="48.75" customHeight="1">
      <c r="A15" s="108">
        <v>2.06</v>
      </c>
      <c r="B15" s="109" t="s">
        <v>112</v>
      </c>
      <c r="C15" s="102" t="s">
        <v>8</v>
      </c>
      <c r="D15" s="103">
        <v>61625</v>
      </c>
      <c r="E15" s="110">
        <v>64800</v>
      </c>
      <c r="F15" s="111">
        <v>62857.5</v>
      </c>
      <c r="G15" s="106">
        <f t="shared" si="3"/>
        <v>63094.166666666664</v>
      </c>
      <c r="H15" s="107">
        <f t="shared" si="4"/>
        <v>63094</v>
      </c>
      <c r="I15" s="112" t="s">
        <v>170</v>
      </c>
      <c r="J15" s="122"/>
      <c r="L15" s="156" t="s">
        <v>174</v>
      </c>
    </row>
    <row r="16" spans="1:18">
      <c r="A16" s="2">
        <v>3</v>
      </c>
      <c r="B16" s="3" t="s">
        <v>15</v>
      </c>
      <c r="C16" s="19"/>
      <c r="D16" s="63"/>
      <c r="E16" s="83"/>
      <c r="F16" s="60"/>
      <c r="G16" s="81"/>
      <c r="H16" s="63"/>
      <c r="I16" s="124"/>
      <c r="J16" s="124"/>
    </row>
    <row r="17" spans="1:13" ht="77.25" customHeight="1">
      <c r="A17" s="108">
        <v>3.01</v>
      </c>
      <c r="B17" s="109" t="s">
        <v>16</v>
      </c>
      <c r="C17" s="102" t="s">
        <v>4</v>
      </c>
      <c r="D17" s="103">
        <v>35012</v>
      </c>
      <c r="E17" s="110">
        <v>37930</v>
      </c>
      <c r="F17" s="111">
        <v>37366</v>
      </c>
      <c r="G17" s="106">
        <f t="shared" si="3"/>
        <v>36769.333333333336</v>
      </c>
      <c r="H17" s="107">
        <f t="shared" si="4"/>
        <v>36769</v>
      </c>
      <c r="I17" s="112" t="s">
        <v>170</v>
      </c>
      <c r="J17" s="125"/>
      <c r="K17" s="142" t="s">
        <v>170</v>
      </c>
    </row>
    <row r="18" spans="1:13" ht="105.75" customHeight="1">
      <c r="A18" s="108">
        <v>3.02</v>
      </c>
      <c r="B18" s="109" t="s">
        <v>114</v>
      </c>
      <c r="C18" s="102" t="s">
        <v>4</v>
      </c>
      <c r="D18" s="103">
        <v>35246</v>
      </c>
      <c r="E18" s="110">
        <v>38295</v>
      </c>
      <c r="F18" s="111">
        <v>38333</v>
      </c>
      <c r="G18" s="106">
        <f t="shared" si="3"/>
        <v>37291.333333333336</v>
      </c>
      <c r="H18" s="107">
        <f t="shared" si="4"/>
        <v>37291</v>
      </c>
      <c r="I18" s="112" t="s">
        <v>170</v>
      </c>
      <c r="J18" s="125"/>
      <c r="K18" s="142" t="s">
        <v>170</v>
      </c>
    </row>
    <row r="19" spans="1:13" ht="79.5" customHeight="1">
      <c r="A19" s="108">
        <v>3.03</v>
      </c>
      <c r="B19" s="109" t="s">
        <v>17</v>
      </c>
      <c r="C19" s="102" t="s">
        <v>18</v>
      </c>
      <c r="D19" s="103">
        <v>29666</v>
      </c>
      <c r="E19" s="110">
        <v>32233</v>
      </c>
      <c r="F19" s="111">
        <v>32401</v>
      </c>
      <c r="G19" s="106">
        <f t="shared" si="3"/>
        <v>31433.333333333332</v>
      </c>
      <c r="H19" s="107">
        <f t="shared" si="4"/>
        <v>31433</v>
      </c>
      <c r="I19" s="112" t="s">
        <v>170</v>
      </c>
      <c r="J19" s="125"/>
      <c r="K19" s="142" t="s">
        <v>170</v>
      </c>
    </row>
    <row r="20" spans="1:13" ht="39.75" customHeight="1">
      <c r="A20" s="4">
        <v>3.04</v>
      </c>
      <c r="B20" s="40" t="s">
        <v>52</v>
      </c>
      <c r="C20" s="72" t="s">
        <v>4</v>
      </c>
      <c r="D20" s="68">
        <v>353100</v>
      </c>
      <c r="E20" s="57">
        <v>370800</v>
      </c>
      <c r="F20" s="58">
        <v>384879</v>
      </c>
      <c r="G20" s="70">
        <f t="shared" si="3"/>
        <v>369593</v>
      </c>
      <c r="H20" s="71">
        <f t="shared" si="4"/>
        <v>369593</v>
      </c>
      <c r="I20" s="122"/>
      <c r="J20" s="122"/>
    </row>
    <row r="21" spans="1:13" ht="41.25" customHeight="1">
      <c r="A21" s="4">
        <v>3.05</v>
      </c>
      <c r="B21" s="40" t="s">
        <v>53</v>
      </c>
      <c r="C21" s="72" t="s">
        <v>4</v>
      </c>
      <c r="D21" s="68">
        <v>388846</v>
      </c>
      <c r="E21" s="57">
        <v>429700</v>
      </c>
      <c r="F21" s="58">
        <v>425568</v>
      </c>
      <c r="G21" s="70">
        <f t="shared" si="3"/>
        <v>414704.66666666669</v>
      </c>
      <c r="H21" s="71">
        <f t="shared" si="4"/>
        <v>414705</v>
      </c>
      <c r="I21" s="122"/>
      <c r="J21" s="122"/>
    </row>
    <row r="22" spans="1:13" ht="31.5" customHeight="1">
      <c r="A22" s="4">
        <v>3.06</v>
      </c>
      <c r="B22" s="40" t="s">
        <v>99</v>
      </c>
      <c r="C22" s="72" t="s">
        <v>4</v>
      </c>
      <c r="D22" s="68">
        <v>75689</v>
      </c>
      <c r="E22" s="57">
        <v>79500</v>
      </c>
      <c r="F22" s="58">
        <v>81744.12</v>
      </c>
      <c r="G22" s="70">
        <f t="shared" si="3"/>
        <v>78977.706666666665</v>
      </c>
      <c r="H22" s="71">
        <f t="shared" si="4"/>
        <v>78978</v>
      </c>
      <c r="I22" s="122"/>
      <c r="J22" s="122"/>
    </row>
    <row r="23" spans="1:13" ht="27" customHeight="1">
      <c r="A23" s="4">
        <v>3.07</v>
      </c>
      <c r="B23" s="40" t="s">
        <v>43</v>
      </c>
      <c r="C23" s="72" t="s">
        <v>4</v>
      </c>
      <c r="D23" s="68">
        <v>90000</v>
      </c>
      <c r="E23" s="57">
        <v>94500</v>
      </c>
      <c r="F23" s="58">
        <v>93600</v>
      </c>
      <c r="G23" s="70">
        <f t="shared" si="3"/>
        <v>92700</v>
      </c>
      <c r="H23" s="71">
        <f t="shared" si="4"/>
        <v>92700</v>
      </c>
      <c r="I23" s="122">
        <f t="shared" ref="I23:I30" si="8">+H23*0.7</f>
        <v>64889.999999999993</v>
      </c>
      <c r="J23" s="122">
        <f t="shared" ref="J23" si="9">+K23*0.7</f>
        <v>56186.899999999994</v>
      </c>
      <c r="K23" s="147">
        <v>80267</v>
      </c>
      <c r="L23" s="146">
        <f t="shared" ref="L23:L30" si="10">+G23-K23</f>
        <v>12433</v>
      </c>
      <c r="M23" s="145">
        <f t="shared" ref="M23:M30" si="11">+L23/H23</f>
        <v>0.1341208198489752</v>
      </c>
    </row>
    <row r="24" spans="1:13" ht="20">
      <c r="A24" s="4">
        <v>3.08</v>
      </c>
      <c r="B24" s="40" t="s">
        <v>61</v>
      </c>
      <c r="C24" s="72" t="s">
        <v>4</v>
      </c>
      <c r="D24" s="68">
        <v>26400</v>
      </c>
      <c r="E24" s="57">
        <v>27800</v>
      </c>
      <c r="F24" s="58">
        <v>27456</v>
      </c>
      <c r="G24" s="70">
        <f t="shared" si="3"/>
        <v>27218.666666666668</v>
      </c>
      <c r="H24" s="71">
        <f t="shared" si="4"/>
        <v>27219</v>
      </c>
      <c r="I24" s="122">
        <f t="shared" si="8"/>
        <v>19053.3</v>
      </c>
      <c r="J24" s="122">
        <f t="shared" ref="J24:J30" si="12">+K24*0.7</f>
        <v>17277.399999999998</v>
      </c>
      <c r="K24" s="147">
        <v>24682</v>
      </c>
      <c r="L24" s="146">
        <f t="shared" si="10"/>
        <v>2536.6666666666679</v>
      </c>
      <c r="M24" s="145">
        <f t="shared" si="11"/>
        <v>9.3194704679329429E-2</v>
      </c>
    </row>
    <row r="25" spans="1:13" ht="20">
      <c r="A25" s="4">
        <v>3.09</v>
      </c>
      <c r="B25" s="40" t="s">
        <v>62</v>
      </c>
      <c r="C25" s="72" t="s">
        <v>18</v>
      </c>
      <c r="D25" s="68">
        <v>32500</v>
      </c>
      <c r="E25" s="57">
        <v>34150</v>
      </c>
      <c r="F25" s="58">
        <v>34450</v>
      </c>
      <c r="G25" s="70">
        <f t="shared" si="3"/>
        <v>33700</v>
      </c>
      <c r="H25" s="71">
        <f t="shared" si="4"/>
        <v>33700</v>
      </c>
      <c r="I25" s="122">
        <f t="shared" si="8"/>
        <v>23590</v>
      </c>
      <c r="J25" s="122">
        <f t="shared" si="12"/>
        <v>19688.899999999998</v>
      </c>
      <c r="K25" s="147">
        <v>28127</v>
      </c>
      <c r="L25" s="146">
        <f t="shared" si="10"/>
        <v>5573</v>
      </c>
      <c r="M25" s="145">
        <f t="shared" si="11"/>
        <v>0.16537091988130564</v>
      </c>
    </row>
    <row r="26" spans="1:13">
      <c r="A26" s="9">
        <v>3.1</v>
      </c>
      <c r="B26" s="40" t="s">
        <v>63</v>
      </c>
      <c r="C26" s="72" t="s">
        <v>4</v>
      </c>
      <c r="D26" s="68">
        <v>44100</v>
      </c>
      <c r="E26" s="57">
        <v>46350</v>
      </c>
      <c r="F26" s="58">
        <v>46305</v>
      </c>
      <c r="G26" s="70">
        <f t="shared" si="3"/>
        <v>45585</v>
      </c>
      <c r="H26" s="71">
        <f t="shared" si="4"/>
        <v>45585</v>
      </c>
      <c r="I26" s="122">
        <f t="shared" si="8"/>
        <v>31909.499999999996</v>
      </c>
      <c r="J26" s="122">
        <f t="shared" si="12"/>
        <v>26674.899999999998</v>
      </c>
      <c r="K26" s="147">
        <v>38107</v>
      </c>
      <c r="L26" s="146">
        <f t="shared" si="10"/>
        <v>7478</v>
      </c>
      <c r="M26" s="145">
        <f t="shared" si="11"/>
        <v>0.16404519030382803</v>
      </c>
    </row>
    <row r="27" spans="1:13">
      <c r="A27" s="4">
        <v>3.11</v>
      </c>
      <c r="B27" s="40" t="s">
        <v>64</v>
      </c>
      <c r="C27" s="72" t="s">
        <v>18</v>
      </c>
      <c r="D27" s="68">
        <v>45516</v>
      </c>
      <c r="E27" s="57">
        <v>50300</v>
      </c>
      <c r="F27" s="58">
        <v>47667.6</v>
      </c>
      <c r="G27" s="70">
        <f t="shared" si="3"/>
        <v>47827.866666666669</v>
      </c>
      <c r="H27" s="71">
        <f t="shared" si="4"/>
        <v>47828</v>
      </c>
      <c r="I27" s="122">
        <f t="shared" si="8"/>
        <v>33479.599999999999</v>
      </c>
      <c r="J27" s="122">
        <f t="shared" si="12"/>
        <v>28055.3</v>
      </c>
      <c r="K27" s="147">
        <v>40079</v>
      </c>
      <c r="L27" s="146">
        <f t="shared" si="10"/>
        <v>7748.8666666666686</v>
      </c>
      <c r="M27" s="145">
        <f t="shared" si="11"/>
        <v>0.16201527696467902</v>
      </c>
    </row>
    <row r="28" spans="1:13" ht="20">
      <c r="A28" s="4">
        <v>3.12</v>
      </c>
      <c r="B28" s="40" t="s">
        <v>78</v>
      </c>
      <c r="C28" s="72" t="s">
        <v>18</v>
      </c>
      <c r="D28" s="68">
        <v>48351</v>
      </c>
      <c r="E28" s="57">
        <v>48800</v>
      </c>
      <c r="F28" s="58">
        <v>49034.51</v>
      </c>
      <c r="G28" s="70">
        <f t="shared" si="3"/>
        <v>48728.503333333334</v>
      </c>
      <c r="H28" s="71">
        <f t="shared" si="4"/>
        <v>48729</v>
      </c>
      <c r="I28" s="122">
        <f t="shared" si="8"/>
        <v>34110.299999999996</v>
      </c>
      <c r="J28" s="122">
        <f t="shared" si="12"/>
        <v>22628.899999999998</v>
      </c>
      <c r="K28" s="147">
        <v>32327</v>
      </c>
      <c r="L28" s="146">
        <f t="shared" si="10"/>
        <v>16401.503333333334</v>
      </c>
      <c r="M28" s="145">
        <f t="shared" si="11"/>
        <v>0.33658608494599385</v>
      </c>
    </row>
    <row r="29" spans="1:13" ht="27.75" customHeight="1">
      <c r="A29" s="4">
        <v>3.13</v>
      </c>
      <c r="B29" s="40" t="s">
        <v>115</v>
      </c>
      <c r="C29" s="72" t="s">
        <v>4</v>
      </c>
      <c r="D29" s="68">
        <v>38127</v>
      </c>
      <c r="E29" s="57">
        <v>38452</v>
      </c>
      <c r="F29" s="58">
        <v>39419</v>
      </c>
      <c r="G29" s="70">
        <f t="shared" si="3"/>
        <v>38666</v>
      </c>
      <c r="H29" s="71">
        <f t="shared" si="4"/>
        <v>38666</v>
      </c>
      <c r="I29" s="122">
        <f t="shared" si="8"/>
        <v>27066.199999999997</v>
      </c>
      <c r="J29" s="122">
        <f t="shared" si="12"/>
        <v>18795</v>
      </c>
      <c r="K29" s="147">
        <v>26850</v>
      </c>
      <c r="L29" s="146">
        <f t="shared" si="10"/>
        <v>11816</v>
      </c>
      <c r="M29" s="145">
        <f t="shared" si="11"/>
        <v>0.30559147571509854</v>
      </c>
    </row>
    <row r="30" spans="1:13" ht="25.5" customHeight="1">
      <c r="A30" s="4">
        <v>3.14</v>
      </c>
      <c r="B30" s="40" t="s">
        <v>116</v>
      </c>
      <c r="C30" s="72" t="s">
        <v>4</v>
      </c>
      <c r="D30" s="68">
        <v>15265</v>
      </c>
      <c r="E30" s="57">
        <v>15828</v>
      </c>
      <c r="F30" s="58">
        <v>16252</v>
      </c>
      <c r="G30" s="70">
        <f t="shared" si="3"/>
        <v>15781.666666666666</v>
      </c>
      <c r="H30" s="71">
        <f t="shared" si="4"/>
        <v>15782</v>
      </c>
      <c r="I30" s="122">
        <f t="shared" si="8"/>
        <v>11047.4</v>
      </c>
      <c r="J30" s="122">
        <f t="shared" si="12"/>
        <v>7524.9999999999991</v>
      </c>
      <c r="K30" s="147">
        <v>10750</v>
      </c>
      <c r="L30" s="146">
        <f t="shared" si="10"/>
        <v>5031.6666666666661</v>
      </c>
      <c r="M30" s="145">
        <f t="shared" si="11"/>
        <v>0.3188231318379588</v>
      </c>
    </row>
    <row r="31" spans="1:13" ht="30">
      <c r="A31" s="108">
        <v>3.15</v>
      </c>
      <c r="B31" s="109" t="s">
        <v>117</v>
      </c>
      <c r="C31" s="102" t="s">
        <v>4</v>
      </c>
      <c r="D31" s="103">
        <v>1383912</v>
      </c>
      <c r="E31" s="110">
        <v>1453150</v>
      </c>
      <c r="F31" s="111">
        <v>1411590.24</v>
      </c>
      <c r="G31" s="106">
        <f t="shared" si="3"/>
        <v>1416217.4133333333</v>
      </c>
      <c r="H31" s="107">
        <f t="shared" si="4"/>
        <v>1416217</v>
      </c>
      <c r="I31" s="125">
        <v>667398</v>
      </c>
      <c r="J31" s="125">
        <f>+I31*1.3</f>
        <v>867617.4</v>
      </c>
      <c r="K31" s="142" t="s">
        <v>175</v>
      </c>
      <c r="L31" s="152" t="s">
        <v>181</v>
      </c>
    </row>
    <row r="32" spans="1:13" ht="46.5" customHeight="1">
      <c r="A32" s="4">
        <v>3.16</v>
      </c>
      <c r="B32" s="40" t="s">
        <v>118</v>
      </c>
      <c r="C32" s="72" t="s">
        <v>4</v>
      </c>
      <c r="D32" s="68">
        <v>705000</v>
      </c>
      <c r="E32" s="57">
        <v>740250</v>
      </c>
      <c r="F32" s="58">
        <v>712050</v>
      </c>
      <c r="G32" s="70">
        <f t="shared" si="3"/>
        <v>719100</v>
      </c>
      <c r="H32" s="71">
        <f t="shared" si="4"/>
        <v>719100</v>
      </c>
      <c r="I32" s="125" t="s">
        <v>178</v>
      </c>
      <c r="J32" s="122"/>
      <c r="K32" s="147"/>
    </row>
    <row r="33" spans="1:13" ht="30">
      <c r="A33" s="108">
        <v>3.17</v>
      </c>
      <c r="B33" s="109" t="s">
        <v>132</v>
      </c>
      <c r="C33" s="102" t="s">
        <v>4</v>
      </c>
      <c r="D33" s="103">
        <v>1368963</v>
      </c>
      <c r="E33" s="110">
        <v>1437450</v>
      </c>
      <c r="F33" s="111">
        <v>1396342.26</v>
      </c>
      <c r="G33" s="106">
        <f t="shared" si="3"/>
        <v>1400918.42</v>
      </c>
      <c r="H33" s="107">
        <f t="shared" si="4"/>
        <v>1400918</v>
      </c>
      <c r="I33" s="125">
        <v>525040</v>
      </c>
      <c r="J33" s="125">
        <f>+I33*1.3</f>
        <v>682552</v>
      </c>
      <c r="K33" s="142" t="s">
        <v>175</v>
      </c>
      <c r="L33" s="113"/>
    </row>
    <row r="34" spans="1:13" ht="30">
      <c r="A34" s="4">
        <v>3.18</v>
      </c>
      <c r="B34" s="40" t="s">
        <v>131</v>
      </c>
      <c r="C34" s="72" t="s">
        <v>4</v>
      </c>
      <c r="D34" s="133">
        <v>253717.2</v>
      </c>
      <c r="E34" s="134">
        <v>266450</v>
      </c>
      <c r="F34" s="58">
        <v>266403.06</v>
      </c>
      <c r="G34" s="70">
        <f t="shared" si="3"/>
        <v>262190.08666666667</v>
      </c>
      <c r="H34" s="71">
        <f t="shared" si="4"/>
        <v>262190</v>
      </c>
      <c r="I34" s="122"/>
      <c r="J34" s="122"/>
    </row>
    <row r="35" spans="1:13" ht="30">
      <c r="A35" s="108">
        <v>3.19</v>
      </c>
      <c r="B35" s="109" t="s">
        <v>119</v>
      </c>
      <c r="C35" s="102" t="s">
        <v>4</v>
      </c>
      <c r="D35" s="103">
        <v>258500</v>
      </c>
      <c r="E35" s="110">
        <v>271450</v>
      </c>
      <c r="F35" s="111">
        <v>268840</v>
      </c>
      <c r="G35" s="106">
        <f t="shared" si="3"/>
        <v>266263.33333333331</v>
      </c>
      <c r="H35" s="107">
        <f t="shared" si="4"/>
        <v>266263</v>
      </c>
      <c r="I35" s="125"/>
      <c r="J35" s="125"/>
      <c r="K35" s="142" t="s">
        <v>176</v>
      </c>
      <c r="L35" s="113" t="s">
        <v>171</v>
      </c>
    </row>
    <row r="36" spans="1:13" ht="30">
      <c r="A36" s="135">
        <v>3.2</v>
      </c>
      <c r="B36" s="109" t="s">
        <v>133</v>
      </c>
      <c r="C36" s="102" t="s">
        <v>4</v>
      </c>
      <c r="D36" s="103">
        <v>501953.1</v>
      </c>
      <c r="E36" s="110">
        <v>527050</v>
      </c>
      <c r="F36" s="111">
        <v>511992.17</v>
      </c>
      <c r="G36" s="106">
        <f t="shared" si="3"/>
        <v>513665.09</v>
      </c>
      <c r="H36" s="107">
        <f t="shared" si="4"/>
        <v>513665</v>
      </c>
      <c r="I36" s="125"/>
      <c r="J36" s="125"/>
      <c r="K36" s="142" t="s">
        <v>177</v>
      </c>
      <c r="L36" s="113" t="s">
        <v>172</v>
      </c>
    </row>
    <row r="37" spans="1:13">
      <c r="A37" s="4">
        <v>3.21</v>
      </c>
      <c r="B37" s="40" t="s">
        <v>165</v>
      </c>
      <c r="C37" s="72" t="s">
        <v>4</v>
      </c>
      <c r="D37" s="68">
        <v>21365</v>
      </c>
      <c r="E37" s="68">
        <v>21865</v>
      </c>
      <c r="F37" s="58">
        <v>22352</v>
      </c>
      <c r="G37" s="70">
        <f t="shared" si="3"/>
        <v>21860.666666666668</v>
      </c>
      <c r="H37" s="71">
        <f t="shared" si="4"/>
        <v>21861</v>
      </c>
      <c r="I37" s="122"/>
      <c r="J37" s="122"/>
      <c r="K37" s="147"/>
    </row>
    <row r="38" spans="1:13">
      <c r="A38" s="2">
        <v>4</v>
      </c>
      <c r="B38" s="3" t="s">
        <v>126</v>
      </c>
      <c r="C38" s="19"/>
      <c r="D38" s="69"/>
      <c r="E38" s="83"/>
      <c r="F38" s="60"/>
      <c r="G38" s="81"/>
      <c r="H38" s="64"/>
      <c r="I38" s="126"/>
      <c r="J38" s="126"/>
    </row>
    <row r="39" spans="1:13" ht="20">
      <c r="A39" s="108">
        <v>4.01</v>
      </c>
      <c r="B39" s="109" t="s">
        <v>164</v>
      </c>
      <c r="C39" s="102" t="s">
        <v>19</v>
      </c>
      <c r="D39" s="103">
        <v>112139.4</v>
      </c>
      <c r="E39" s="103">
        <v>112508.4</v>
      </c>
      <c r="F39" s="111">
        <v>124853.4</v>
      </c>
      <c r="G39" s="106">
        <f t="shared" si="3"/>
        <v>116500.39999999998</v>
      </c>
      <c r="H39" s="107">
        <f t="shared" ref="H39:H50" si="13">+ROUND(G39,0)</f>
        <v>116500</v>
      </c>
      <c r="I39" s="125">
        <f>+H39*0.7</f>
        <v>81550</v>
      </c>
      <c r="J39" s="125"/>
      <c r="K39" s="142">
        <v>72348</v>
      </c>
      <c r="L39" s="112" t="s">
        <v>173</v>
      </c>
    </row>
    <row r="40" spans="1:13" ht="39.75" customHeight="1">
      <c r="A40" s="108">
        <v>4.0199999999999996</v>
      </c>
      <c r="B40" s="109" t="s">
        <v>90</v>
      </c>
      <c r="C40" s="153" t="s">
        <v>8</v>
      </c>
      <c r="D40" s="103">
        <v>162400</v>
      </c>
      <c r="E40" s="103">
        <v>170550</v>
      </c>
      <c r="F40" s="111">
        <v>175392</v>
      </c>
      <c r="G40" s="106">
        <f t="shared" si="3"/>
        <v>169447.33333333334</v>
      </c>
      <c r="H40" s="107">
        <f t="shared" si="13"/>
        <v>169447</v>
      </c>
      <c r="I40" s="125" t="s">
        <v>170</v>
      </c>
      <c r="J40" s="122"/>
    </row>
    <row r="41" spans="1:13" ht="20">
      <c r="A41" s="108">
        <v>4.03</v>
      </c>
      <c r="B41" s="109" t="s">
        <v>91</v>
      </c>
      <c r="C41" s="153" t="s">
        <v>8</v>
      </c>
      <c r="D41" s="103">
        <v>194700</v>
      </c>
      <c r="E41" s="103">
        <v>204450</v>
      </c>
      <c r="F41" s="111">
        <v>210276</v>
      </c>
      <c r="G41" s="106">
        <f t="shared" si="3"/>
        <v>203142</v>
      </c>
      <c r="H41" s="107">
        <f t="shared" si="13"/>
        <v>203142</v>
      </c>
      <c r="I41" s="125" t="s">
        <v>170</v>
      </c>
      <c r="J41" s="122"/>
    </row>
    <row r="42" spans="1:13" ht="20">
      <c r="A42" s="4">
        <v>4.04</v>
      </c>
      <c r="B42" s="7" t="s">
        <v>92</v>
      </c>
      <c r="C42" s="90" t="s">
        <v>19</v>
      </c>
      <c r="D42" s="68">
        <v>45000</v>
      </c>
      <c r="E42" s="68">
        <v>47250</v>
      </c>
      <c r="F42" s="58">
        <v>49050</v>
      </c>
      <c r="G42" s="70">
        <f t="shared" si="3"/>
        <v>47100</v>
      </c>
      <c r="H42" s="71">
        <f t="shared" si="13"/>
        <v>47100</v>
      </c>
      <c r="I42" s="122"/>
      <c r="J42" s="122"/>
      <c r="K42" s="142" t="s">
        <v>173</v>
      </c>
    </row>
    <row r="43" spans="1:13" ht="37.5" customHeight="1">
      <c r="A43" s="4">
        <v>4.05</v>
      </c>
      <c r="B43" s="7" t="s">
        <v>93</v>
      </c>
      <c r="C43" s="90" t="s">
        <v>8</v>
      </c>
      <c r="D43" s="68">
        <v>36542</v>
      </c>
      <c r="E43" s="68">
        <v>38400</v>
      </c>
      <c r="F43" s="58">
        <v>38369.1</v>
      </c>
      <c r="G43" s="70">
        <f t="shared" si="3"/>
        <v>37770.366666666669</v>
      </c>
      <c r="H43" s="71">
        <f t="shared" si="13"/>
        <v>37770</v>
      </c>
      <c r="I43" s="122"/>
      <c r="J43" s="122"/>
      <c r="K43" s="142" t="s">
        <v>173</v>
      </c>
    </row>
    <row r="44" spans="1:13" ht="51" customHeight="1">
      <c r="A44" s="4">
        <v>4.0599999999999996</v>
      </c>
      <c r="B44" s="7" t="s">
        <v>94</v>
      </c>
      <c r="C44" s="90" t="s">
        <v>8</v>
      </c>
      <c r="D44" s="68">
        <v>40202.800000000003</v>
      </c>
      <c r="E44" s="68">
        <v>42250</v>
      </c>
      <c r="F44" s="58">
        <v>41810.92</v>
      </c>
      <c r="G44" s="70">
        <f t="shared" si="3"/>
        <v>41421.24</v>
      </c>
      <c r="H44" s="71">
        <f t="shared" si="13"/>
        <v>41421</v>
      </c>
      <c r="I44" s="122"/>
      <c r="J44" s="122"/>
    </row>
    <row r="45" spans="1:13" ht="40">
      <c r="A45" s="4">
        <v>4.07</v>
      </c>
      <c r="B45" s="40" t="s">
        <v>70</v>
      </c>
      <c r="C45" s="72" t="s">
        <v>19</v>
      </c>
      <c r="D45" s="68">
        <v>187500</v>
      </c>
      <c r="E45" s="68">
        <v>196900</v>
      </c>
      <c r="F45" s="58">
        <v>196875</v>
      </c>
      <c r="G45" s="70">
        <f t="shared" si="3"/>
        <v>193758.33333333334</v>
      </c>
      <c r="H45" s="71">
        <f t="shared" si="13"/>
        <v>193758</v>
      </c>
      <c r="I45" s="122">
        <f t="shared" ref="I45:I66" si="14">+H45*0.7</f>
        <v>135630.6</v>
      </c>
      <c r="J45" s="122">
        <f t="shared" ref="J45:J50" si="15">+I45-K45</f>
        <v>6153.6000000000058</v>
      </c>
      <c r="K45" s="142">
        <v>129477</v>
      </c>
      <c r="L45" s="146">
        <f t="shared" ref="L45:L50" si="16">+G45-K45</f>
        <v>64281.333333333343</v>
      </c>
      <c r="M45" s="145">
        <f t="shared" ref="M45:M66" si="17">+L45/H45</f>
        <v>0.33176092514029532</v>
      </c>
    </row>
    <row r="46" spans="1:13" ht="74.25" customHeight="1">
      <c r="A46" s="4">
        <v>4.08</v>
      </c>
      <c r="B46" s="7" t="s">
        <v>71</v>
      </c>
      <c r="C46" s="72" t="s">
        <v>19</v>
      </c>
      <c r="D46" s="68">
        <v>108000</v>
      </c>
      <c r="E46" s="68">
        <v>113400</v>
      </c>
      <c r="F46" s="58">
        <v>112320</v>
      </c>
      <c r="G46" s="70">
        <f t="shared" si="3"/>
        <v>111240</v>
      </c>
      <c r="H46" s="71">
        <f t="shared" si="13"/>
        <v>111240</v>
      </c>
      <c r="I46" s="122">
        <f t="shared" si="14"/>
        <v>77868</v>
      </c>
      <c r="J46" s="122">
        <f t="shared" si="15"/>
        <v>-817</v>
      </c>
      <c r="K46" s="149">
        <v>78685</v>
      </c>
      <c r="L46" s="146">
        <f t="shared" si="16"/>
        <v>32555</v>
      </c>
      <c r="M46" s="145">
        <f t="shared" si="17"/>
        <v>0.29265551959726716</v>
      </c>
    </row>
    <row r="47" spans="1:13" ht="61.5" customHeight="1">
      <c r="A47" s="4">
        <v>4.09</v>
      </c>
      <c r="B47" s="7" t="s">
        <v>72</v>
      </c>
      <c r="C47" s="72" t="s">
        <v>19</v>
      </c>
      <c r="D47" s="68">
        <v>67500</v>
      </c>
      <c r="E47" s="68">
        <v>70900</v>
      </c>
      <c r="F47" s="58">
        <v>68850</v>
      </c>
      <c r="G47" s="70">
        <f t="shared" si="3"/>
        <v>69083.333333333328</v>
      </c>
      <c r="H47" s="71">
        <f t="shared" si="13"/>
        <v>69083</v>
      </c>
      <c r="I47" s="122">
        <f t="shared" si="14"/>
        <v>48358.1</v>
      </c>
      <c r="J47" s="122">
        <f t="shared" si="15"/>
        <v>-1107.9000000000015</v>
      </c>
      <c r="K47" s="142">
        <v>49466</v>
      </c>
      <c r="L47" s="146">
        <f t="shared" si="16"/>
        <v>19617.333333333328</v>
      </c>
      <c r="M47" s="145">
        <f t="shared" si="17"/>
        <v>0.28396759453604109</v>
      </c>
    </row>
    <row r="48" spans="1:13" ht="20">
      <c r="A48" s="9">
        <v>4.0999999999999996</v>
      </c>
      <c r="B48" s="40" t="s">
        <v>68</v>
      </c>
      <c r="C48" s="72" t="s">
        <v>19</v>
      </c>
      <c r="D48" s="68">
        <v>22000</v>
      </c>
      <c r="E48" s="68">
        <v>23100</v>
      </c>
      <c r="F48" s="58">
        <v>22220</v>
      </c>
      <c r="G48" s="70">
        <f t="shared" si="3"/>
        <v>22440</v>
      </c>
      <c r="H48" s="71">
        <f t="shared" si="13"/>
        <v>22440</v>
      </c>
      <c r="I48" s="122">
        <f t="shared" si="14"/>
        <v>15707.999999999998</v>
      </c>
      <c r="J48" s="122">
        <f t="shared" si="15"/>
        <v>-3292.0000000000018</v>
      </c>
      <c r="K48" s="142">
        <v>19000</v>
      </c>
      <c r="L48" s="146">
        <f t="shared" si="16"/>
        <v>3440</v>
      </c>
      <c r="M48" s="145">
        <f t="shared" si="17"/>
        <v>0.15329768270944741</v>
      </c>
    </row>
    <row r="49" spans="1:13" ht="20">
      <c r="A49" s="4">
        <v>4.1100000000000003</v>
      </c>
      <c r="B49" s="7" t="s">
        <v>69</v>
      </c>
      <c r="C49" s="72" t="s">
        <v>19</v>
      </c>
      <c r="D49" s="68">
        <v>14175</v>
      </c>
      <c r="E49" s="68">
        <v>14900</v>
      </c>
      <c r="F49" s="58">
        <v>14883.75</v>
      </c>
      <c r="G49" s="70">
        <f t="shared" si="3"/>
        <v>14652.916666666666</v>
      </c>
      <c r="H49" s="71">
        <f t="shared" si="13"/>
        <v>14653</v>
      </c>
      <c r="I49" s="122">
        <f t="shared" si="14"/>
        <v>10257.099999999999</v>
      </c>
      <c r="J49" s="122">
        <f t="shared" si="15"/>
        <v>257.09999999999854</v>
      </c>
      <c r="K49" s="142">
        <v>10000</v>
      </c>
      <c r="L49" s="146">
        <f t="shared" si="16"/>
        <v>4652.9166666666661</v>
      </c>
      <c r="M49" s="145">
        <f t="shared" si="17"/>
        <v>0.31754020792101728</v>
      </c>
    </row>
    <row r="50" spans="1:13" ht="20">
      <c r="A50" s="4">
        <v>4.12</v>
      </c>
      <c r="B50" s="7" t="s">
        <v>79</v>
      </c>
      <c r="C50" s="72" t="s">
        <v>19</v>
      </c>
      <c r="D50" s="68">
        <v>11320</v>
      </c>
      <c r="E50" s="68">
        <v>11685</v>
      </c>
      <c r="F50" s="58">
        <v>11450</v>
      </c>
      <c r="G50" s="70">
        <f t="shared" si="3"/>
        <v>11485</v>
      </c>
      <c r="H50" s="71">
        <f t="shared" si="13"/>
        <v>11485</v>
      </c>
      <c r="I50" s="122">
        <f t="shared" si="14"/>
        <v>8039.4999999999991</v>
      </c>
      <c r="J50" s="122">
        <f t="shared" si="15"/>
        <v>539.49999999999909</v>
      </c>
      <c r="K50" s="142">
        <v>7500</v>
      </c>
      <c r="L50" s="146">
        <f t="shared" si="16"/>
        <v>3985</v>
      </c>
      <c r="M50" s="145">
        <f t="shared" si="17"/>
        <v>0.34697431432303005</v>
      </c>
    </row>
    <row r="51" spans="1:13" ht="24.75" customHeight="1">
      <c r="A51" s="2">
        <v>5</v>
      </c>
      <c r="B51" s="3" t="s">
        <v>80</v>
      </c>
      <c r="C51" s="19"/>
      <c r="D51" s="69"/>
      <c r="E51" s="83"/>
      <c r="F51" s="60"/>
      <c r="G51" s="81"/>
      <c r="H51" s="63"/>
      <c r="I51" s="124"/>
      <c r="J51" s="124"/>
    </row>
    <row r="52" spans="1:13" ht="46.5" customHeight="1">
      <c r="A52" s="4">
        <v>5.01</v>
      </c>
      <c r="B52" s="5" t="s">
        <v>81</v>
      </c>
      <c r="C52" s="72" t="s">
        <v>19</v>
      </c>
      <c r="D52" s="68">
        <v>18500</v>
      </c>
      <c r="E52" s="65">
        <v>19500</v>
      </c>
      <c r="F52" s="62">
        <v>19280</v>
      </c>
      <c r="G52" s="70">
        <f t="shared" si="3"/>
        <v>19093.333333333332</v>
      </c>
      <c r="H52" s="71">
        <f t="shared" si="4"/>
        <v>19093</v>
      </c>
      <c r="I52" s="122">
        <f t="shared" si="14"/>
        <v>13365.099999999999</v>
      </c>
      <c r="J52" s="122">
        <f t="shared" ref="J52:J57" si="18">+I52-K52</f>
        <v>-150.90000000000146</v>
      </c>
      <c r="K52" s="142">
        <v>13516</v>
      </c>
      <c r="L52" s="144">
        <f t="shared" ref="L52:L59" si="19">+H52-K52</f>
        <v>5577</v>
      </c>
      <c r="M52" s="145">
        <f t="shared" si="17"/>
        <v>0.29209657989839211</v>
      </c>
    </row>
    <row r="53" spans="1:13" ht="45" customHeight="1">
      <c r="A53" s="4">
        <v>5.0199999999999996</v>
      </c>
      <c r="B53" s="5" t="s">
        <v>82</v>
      </c>
      <c r="C53" s="72" t="s">
        <v>19</v>
      </c>
      <c r="D53" s="68">
        <v>23800</v>
      </c>
      <c r="E53" s="65">
        <v>25000</v>
      </c>
      <c r="F53" s="62">
        <v>25228</v>
      </c>
      <c r="G53" s="70">
        <f t="shared" si="3"/>
        <v>24676</v>
      </c>
      <c r="H53" s="71">
        <f t="shared" si="4"/>
        <v>24676</v>
      </c>
      <c r="I53" s="122">
        <f t="shared" si="14"/>
        <v>17273.199999999997</v>
      </c>
      <c r="J53" s="122">
        <f t="shared" si="18"/>
        <v>2029.1999999999971</v>
      </c>
      <c r="K53" s="142">
        <v>15244</v>
      </c>
      <c r="L53" s="144">
        <f t="shared" si="19"/>
        <v>9432</v>
      </c>
      <c r="M53" s="145">
        <f t="shared" si="17"/>
        <v>0.3822337493921219</v>
      </c>
    </row>
    <row r="54" spans="1:13" ht="60.75" customHeight="1">
      <c r="A54" s="4">
        <v>5.03</v>
      </c>
      <c r="B54" s="40" t="s">
        <v>54</v>
      </c>
      <c r="C54" s="72" t="s">
        <v>19</v>
      </c>
      <c r="D54" s="68">
        <v>17200</v>
      </c>
      <c r="E54" s="65">
        <v>17500</v>
      </c>
      <c r="F54" s="62">
        <v>17216</v>
      </c>
      <c r="G54" s="70">
        <f t="shared" si="3"/>
        <v>17305.333333333332</v>
      </c>
      <c r="H54" s="71">
        <f t="shared" si="4"/>
        <v>17305</v>
      </c>
      <c r="I54" s="122">
        <f t="shared" si="14"/>
        <v>12113.5</v>
      </c>
      <c r="J54" s="122">
        <f t="shared" si="18"/>
        <v>-2453.5</v>
      </c>
      <c r="K54" s="142">
        <v>14567</v>
      </c>
      <c r="L54" s="144">
        <f t="shared" si="19"/>
        <v>2738</v>
      </c>
      <c r="M54" s="145">
        <f t="shared" si="17"/>
        <v>0.1582201675816238</v>
      </c>
    </row>
    <row r="55" spans="1:13" ht="82.5" customHeight="1">
      <c r="A55" s="4">
        <v>5.04</v>
      </c>
      <c r="B55" s="40" t="s">
        <v>20</v>
      </c>
      <c r="C55" s="72" t="s">
        <v>8</v>
      </c>
      <c r="D55" s="68">
        <v>8800</v>
      </c>
      <c r="E55" s="65">
        <v>9250</v>
      </c>
      <c r="F55" s="62">
        <v>9240</v>
      </c>
      <c r="G55" s="70">
        <f t="shared" si="3"/>
        <v>9096.6666666666661</v>
      </c>
      <c r="H55" s="71">
        <f t="shared" si="4"/>
        <v>9097</v>
      </c>
      <c r="I55" s="122">
        <f t="shared" si="14"/>
        <v>6367.9</v>
      </c>
      <c r="J55" s="122">
        <f t="shared" si="18"/>
        <v>-2424.1000000000004</v>
      </c>
      <c r="K55" s="142">
        <v>8792</v>
      </c>
      <c r="L55" s="144">
        <f t="shared" si="19"/>
        <v>305</v>
      </c>
      <c r="M55" s="145">
        <f t="shared" si="17"/>
        <v>3.3527536550511154E-2</v>
      </c>
    </row>
    <row r="56" spans="1:13" ht="65.25" customHeight="1">
      <c r="A56" s="4">
        <v>5.05</v>
      </c>
      <c r="B56" s="40" t="s">
        <v>163</v>
      </c>
      <c r="C56" s="72" t="s">
        <v>19</v>
      </c>
      <c r="D56" s="68">
        <v>13560</v>
      </c>
      <c r="E56" s="65">
        <v>14547</v>
      </c>
      <c r="F56" s="62">
        <v>15970</v>
      </c>
      <c r="G56" s="70">
        <f t="shared" si="3"/>
        <v>14692.333333333334</v>
      </c>
      <c r="H56" s="71">
        <f t="shared" si="4"/>
        <v>14692</v>
      </c>
      <c r="I56" s="122">
        <f t="shared" si="14"/>
        <v>10284.4</v>
      </c>
      <c r="J56" s="122">
        <f t="shared" si="18"/>
        <v>-4936.6000000000004</v>
      </c>
      <c r="K56" s="142">
        <v>15221</v>
      </c>
      <c r="L56" s="144">
        <f t="shared" si="19"/>
        <v>-529</v>
      </c>
      <c r="M56" s="145">
        <f t="shared" si="17"/>
        <v>-3.60059896542336E-2</v>
      </c>
    </row>
    <row r="57" spans="1:13" ht="63.75" customHeight="1">
      <c r="A57" s="4">
        <v>5.0599999999999996</v>
      </c>
      <c r="B57" s="40" t="s">
        <v>56</v>
      </c>
      <c r="C57" s="72" t="s">
        <v>8</v>
      </c>
      <c r="D57" s="68">
        <v>10800</v>
      </c>
      <c r="E57" s="65">
        <v>10350</v>
      </c>
      <c r="F57" s="62">
        <v>10232</v>
      </c>
      <c r="G57" s="70">
        <f t="shared" si="3"/>
        <v>10460.666666666666</v>
      </c>
      <c r="H57" s="71">
        <f t="shared" si="4"/>
        <v>10461</v>
      </c>
      <c r="I57" s="122">
        <f t="shared" si="14"/>
        <v>7322.7</v>
      </c>
      <c r="J57" s="122">
        <f t="shared" si="18"/>
        <v>-1469.3000000000002</v>
      </c>
      <c r="K57" s="142">
        <v>8792</v>
      </c>
      <c r="L57" s="144">
        <f t="shared" si="19"/>
        <v>1669</v>
      </c>
      <c r="M57" s="145">
        <f t="shared" si="17"/>
        <v>0.15954497657967689</v>
      </c>
    </row>
    <row r="58" spans="1:13" ht="111" customHeight="1">
      <c r="A58" s="4">
        <v>5.07</v>
      </c>
      <c r="B58" s="109" t="s">
        <v>21</v>
      </c>
      <c r="C58" s="102" t="s">
        <v>19</v>
      </c>
      <c r="D58" s="103">
        <v>20974</v>
      </c>
      <c r="E58" s="104">
        <v>22339</v>
      </c>
      <c r="F58" s="105">
        <v>23936</v>
      </c>
      <c r="G58" s="106">
        <f t="shared" si="3"/>
        <v>22416.333333333332</v>
      </c>
      <c r="H58" s="107">
        <f t="shared" si="4"/>
        <v>22416</v>
      </c>
      <c r="I58" s="122">
        <f t="shared" si="14"/>
        <v>15691.199999999999</v>
      </c>
      <c r="J58" s="122">
        <f t="shared" ref="J58:J66" si="20">+I58-K58</f>
        <v>10189.199999999999</v>
      </c>
      <c r="K58" s="142">
        <v>5502</v>
      </c>
      <c r="L58" s="144">
        <f t="shared" si="19"/>
        <v>16914</v>
      </c>
      <c r="M58" s="145">
        <f t="shared" si="17"/>
        <v>0.75455032119914345</v>
      </c>
    </row>
    <row r="59" spans="1:13" ht="93.75" customHeight="1">
      <c r="A59" s="4">
        <v>5.08</v>
      </c>
      <c r="B59" s="101" t="s">
        <v>22</v>
      </c>
      <c r="C59" s="102" t="s">
        <v>8</v>
      </c>
      <c r="D59" s="103">
        <v>13750</v>
      </c>
      <c r="E59" s="104">
        <v>14450</v>
      </c>
      <c r="F59" s="105">
        <v>14025</v>
      </c>
      <c r="G59" s="106">
        <f t="shared" si="3"/>
        <v>14075</v>
      </c>
      <c r="H59" s="107">
        <f t="shared" si="4"/>
        <v>14075</v>
      </c>
      <c r="I59" s="122">
        <f t="shared" si="14"/>
        <v>9852.5</v>
      </c>
      <c r="J59" s="122">
        <f t="shared" si="20"/>
        <v>4002.5</v>
      </c>
      <c r="K59" s="142">
        <v>5850</v>
      </c>
      <c r="L59" s="144">
        <f t="shared" si="19"/>
        <v>8225</v>
      </c>
      <c r="M59" s="145">
        <f t="shared" si="17"/>
        <v>0.58436944937833035</v>
      </c>
    </row>
    <row r="60" spans="1:13">
      <c r="A60" s="2">
        <v>6</v>
      </c>
      <c r="B60" s="3" t="s">
        <v>125</v>
      </c>
      <c r="C60" s="19"/>
      <c r="D60" s="92"/>
      <c r="E60" s="91"/>
      <c r="F60" s="66"/>
      <c r="G60" s="81"/>
      <c r="H60" s="67"/>
      <c r="I60" s="124"/>
      <c r="J60" s="124"/>
    </row>
    <row r="61" spans="1:13" ht="60" customHeight="1">
      <c r="A61" s="4">
        <v>6.01</v>
      </c>
      <c r="B61" s="5" t="s">
        <v>162</v>
      </c>
      <c r="C61" s="72" t="s">
        <v>19</v>
      </c>
      <c r="D61" s="68">
        <v>29388.5</v>
      </c>
      <c r="E61" s="65">
        <v>30100</v>
      </c>
      <c r="F61" s="62">
        <v>30057.93</v>
      </c>
      <c r="G61" s="70">
        <f t="shared" si="3"/>
        <v>29848.809999999998</v>
      </c>
      <c r="H61" s="71">
        <f t="shared" si="4"/>
        <v>29849</v>
      </c>
      <c r="I61" s="122">
        <f t="shared" si="14"/>
        <v>20894.3</v>
      </c>
      <c r="J61" s="122">
        <f t="shared" si="20"/>
        <v>-855.70000000000073</v>
      </c>
      <c r="K61" s="142">
        <v>21750</v>
      </c>
      <c r="L61" s="144">
        <f t="shared" ref="L61:L66" si="21">+H61-K61</f>
        <v>8099</v>
      </c>
      <c r="M61" s="145">
        <f t="shared" si="17"/>
        <v>0.27133237294381723</v>
      </c>
    </row>
    <row r="62" spans="1:13" ht="43.5" customHeight="1">
      <c r="A62" s="4">
        <v>6.02</v>
      </c>
      <c r="B62" s="5" t="s">
        <v>161</v>
      </c>
      <c r="C62" s="72" t="s">
        <v>19</v>
      </c>
      <c r="D62" s="68">
        <v>29623.5</v>
      </c>
      <c r="E62" s="65">
        <v>31988.5</v>
      </c>
      <c r="F62" s="62">
        <v>33190.5</v>
      </c>
      <c r="G62" s="70">
        <f t="shared" si="3"/>
        <v>31600.833333333332</v>
      </c>
      <c r="H62" s="71">
        <f t="shared" si="4"/>
        <v>31601</v>
      </c>
      <c r="I62" s="122">
        <f t="shared" si="14"/>
        <v>22120.699999999997</v>
      </c>
      <c r="J62" s="122">
        <f t="shared" si="20"/>
        <v>163.69999999999709</v>
      </c>
      <c r="K62" s="142">
        <v>21957</v>
      </c>
      <c r="L62" s="144">
        <f t="shared" si="21"/>
        <v>9644</v>
      </c>
      <c r="M62" s="145">
        <f t="shared" si="17"/>
        <v>0.30518021581595517</v>
      </c>
    </row>
    <row r="63" spans="1:13" ht="59.25" customHeight="1">
      <c r="A63" s="4">
        <v>6.03</v>
      </c>
      <c r="B63" s="40" t="s">
        <v>84</v>
      </c>
      <c r="C63" s="72" t="s">
        <v>19</v>
      </c>
      <c r="D63" s="68">
        <v>52448</v>
      </c>
      <c r="E63" s="65">
        <v>53016</v>
      </c>
      <c r="F63" s="62">
        <v>56670</v>
      </c>
      <c r="G63" s="70">
        <f t="shared" si="3"/>
        <v>54044.666666666664</v>
      </c>
      <c r="H63" s="71">
        <f t="shared" si="4"/>
        <v>54045</v>
      </c>
      <c r="I63" s="122">
        <f t="shared" si="14"/>
        <v>37831.5</v>
      </c>
      <c r="J63" s="122">
        <f t="shared" si="20"/>
        <v>-8068.5</v>
      </c>
      <c r="K63" s="142">
        <v>45900</v>
      </c>
      <c r="L63" s="144">
        <f t="shared" si="21"/>
        <v>8145</v>
      </c>
      <c r="M63" s="145">
        <f t="shared" si="17"/>
        <v>0.15070774354704414</v>
      </c>
    </row>
    <row r="64" spans="1:13" ht="60" customHeight="1">
      <c r="A64" s="4">
        <v>6.04</v>
      </c>
      <c r="B64" s="40" t="s">
        <v>83</v>
      </c>
      <c r="C64" s="72" t="s">
        <v>19</v>
      </c>
      <c r="D64" s="68">
        <v>49437</v>
      </c>
      <c r="E64" s="65">
        <v>50762</v>
      </c>
      <c r="F64" s="62">
        <v>52015</v>
      </c>
      <c r="G64" s="70">
        <f t="shared" si="3"/>
        <v>50738</v>
      </c>
      <c r="H64" s="71">
        <f t="shared" si="4"/>
        <v>50738</v>
      </c>
      <c r="I64" s="122">
        <f t="shared" si="14"/>
        <v>35516.6</v>
      </c>
      <c r="J64" s="122">
        <f t="shared" si="20"/>
        <v>-8233.4000000000015</v>
      </c>
      <c r="K64" s="142">
        <v>43750</v>
      </c>
      <c r="L64" s="144">
        <f t="shared" si="21"/>
        <v>6988</v>
      </c>
      <c r="M64" s="145">
        <f t="shared" si="17"/>
        <v>0.13772714730576688</v>
      </c>
    </row>
    <row r="65" spans="1:13" ht="34.5" customHeight="1">
      <c r="A65" s="4">
        <v>6.05</v>
      </c>
      <c r="B65" s="40" t="s">
        <v>23</v>
      </c>
      <c r="C65" s="72" t="s">
        <v>19</v>
      </c>
      <c r="D65" s="68">
        <v>51485</v>
      </c>
      <c r="E65" s="65">
        <v>53700</v>
      </c>
      <c r="F65" s="62">
        <v>50080</v>
      </c>
      <c r="G65" s="70">
        <f t="shared" si="3"/>
        <v>51755</v>
      </c>
      <c r="H65" s="71">
        <f t="shared" si="4"/>
        <v>51755</v>
      </c>
      <c r="I65" s="122">
        <f t="shared" si="14"/>
        <v>36228.5</v>
      </c>
      <c r="J65" s="122">
        <f t="shared" si="20"/>
        <v>-7271.5</v>
      </c>
      <c r="K65" s="142">
        <v>43500</v>
      </c>
      <c r="L65" s="144">
        <f t="shared" si="21"/>
        <v>8255</v>
      </c>
      <c r="M65" s="145">
        <f t="shared" si="17"/>
        <v>0.15950149743986089</v>
      </c>
    </row>
    <row r="66" spans="1:13" ht="26.25" customHeight="1">
      <c r="A66" s="4">
        <v>6.06</v>
      </c>
      <c r="B66" s="5" t="s">
        <v>24</v>
      </c>
      <c r="C66" s="72" t="s">
        <v>19</v>
      </c>
      <c r="D66" s="68">
        <v>21334</v>
      </c>
      <c r="E66" s="65">
        <v>22321</v>
      </c>
      <c r="F66" s="62">
        <v>22344</v>
      </c>
      <c r="G66" s="70">
        <f t="shared" si="3"/>
        <v>21999.666666666668</v>
      </c>
      <c r="H66" s="71">
        <f t="shared" si="4"/>
        <v>22000</v>
      </c>
      <c r="I66" s="122">
        <f t="shared" si="14"/>
        <v>15399.999999999998</v>
      </c>
      <c r="J66" s="122">
        <f t="shared" si="20"/>
        <v>2629.9999999999982</v>
      </c>
      <c r="K66" s="142">
        <v>12770</v>
      </c>
      <c r="L66" s="144">
        <f t="shared" si="21"/>
        <v>9230</v>
      </c>
      <c r="M66" s="145">
        <f t="shared" si="17"/>
        <v>0.41954545454545455</v>
      </c>
    </row>
    <row r="67" spans="1:13" ht="73.5" customHeight="1">
      <c r="A67" s="4">
        <v>6.07</v>
      </c>
      <c r="B67" s="7" t="s">
        <v>160</v>
      </c>
      <c r="C67" s="72" t="s">
        <v>4</v>
      </c>
      <c r="D67" s="68">
        <v>1453210</v>
      </c>
      <c r="E67" s="65">
        <v>1518531</v>
      </c>
      <c r="F67" s="62">
        <v>1532173</v>
      </c>
      <c r="G67" s="70">
        <f t="shared" si="3"/>
        <v>1501304.6666666667</v>
      </c>
      <c r="H67" s="71">
        <f t="shared" si="4"/>
        <v>1501305</v>
      </c>
      <c r="I67" s="122"/>
      <c r="J67" s="122"/>
    </row>
    <row r="68" spans="1:13" ht="46.5" customHeight="1">
      <c r="A68" s="4">
        <v>6.08</v>
      </c>
      <c r="B68" s="7" t="s">
        <v>121</v>
      </c>
      <c r="C68" s="72" t="s">
        <v>4</v>
      </c>
      <c r="D68" s="68">
        <v>1150000</v>
      </c>
      <c r="E68" s="65">
        <v>1217500</v>
      </c>
      <c r="F68" s="62">
        <v>1115000</v>
      </c>
      <c r="G68" s="70">
        <f t="shared" si="3"/>
        <v>1160833.3333333333</v>
      </c>
      <c r="H68" s="71">
        <f t="shared" si="4"/>
        <v>1160833</v>
      </c>
      <c r="I68" s="122"/>
      <c r="J68" s="122"/>
    </row>
    <row r="69" spans="1:13" ht="47.25" customHeight="1">
      <c r="A69" s="4">
        <v>6.09</v>
      </c>
      <c r="B69" s="7" t="s">
        <v>122</v>
      </c>
      <c r="C69" s="72" t="s">
        <v>4</v>
      </c>
      <c r="D69" s="68">
        <v>1100000</v>
      </c>
      <c r="E69" s="65">
        <v>1155000</v>
      </c>
      <c r="F69" s="62">
        <v>1078000</v>
      </c>
      <c r="G69" s="70">
        <f t="shared" ref="G69:G132" si="22">+AVERAGE(D69:F69)</f>
        <v>1111000</v>
      </c>
      <c r="H69" s="71">
        <f t="shared" si="4"/>
        <v>1111000</v>
      </c>
      <c r="I69" s="122"/>
      <c r="J69" s="122"/>
    </row>
    <row r="70" spans="1:13" ht="49.5" customHeight="1">
      <c r="A70" s="9">
        <v>6.1</v>
      </c>
      <c r="B70" s="7" t="s">
        <v>145</v>
      </c>
      <c r="C70" s="72" t="s">
        <v>19</v>
      </c>
      <c r="D70" s="68">
        <v>275000</v>
      </c>
      <c r="E70" s="65">
        <v>288750</v>
      </c>
      <c r="F70" s="62">
        <v>272250</v>
      </c>
      <c r="G70" s="70">
        <f t="shared" si="22"/>
        <v>278666.66666666669</v>
      </c>
      <c r="H70" s="71">
        <f t="shared" si="4"/>
        <v>278667</v>
      </c>
      <c r="I70" s="122"/>
      <c r="J70" s="122"/>
    </row>
    <row r="71" spans="1:13">
      <c r="A71" s="2">
        <v>7</v>
      </c>
      <c r="B71" s="3" t="s">
        <v>127</v>
      </c>
      <c r="C71" s="19"/>
      <c r="D71" s="92"/>
      <c r="E71" s="83"/>
      <c r="F71" s="66"/>
      <c r="G71" s="81"/>
      <c r="H71" s="67"/>
      <c r="I71" s="124"/>
      <c r="J71" s="124"/>
    </row>
    <row r="72" spans="1:13" ht="37.5" customHeight="1">
      <c r="A72" s="4">
        <v>7.01</v>
      </c>
      <c r="B72" s="40" t="s">
        <v>25</v>
      </c>
      <c r="C72" s="72" t="s">
        <v>8</v>
      </c>
      <c r="D72" s="68">
        <v>16200</v>
      </c>
      <c r="E72" s="65">
        <v>17050</v>
      </c>
      <c r="F72" s="62">
        <v>16038</v>
      </c>
      <c r="G72" s="70">
        <f t="shared" si="22"/>
        <v>16429.333333333332</v>
      </c>
      <c r="H72" s="71">
        <f t="shared" si="4"/>
        <v>16429</v>
      </c>
      <c r="I72" s="122">
        <f t="shared" ref="I72:I82" si="23">+H72*0.7</f>
        <v>11500.3</v>
      </c>
      <c r="J72" s="122">
        <f t="shared" ref="J72:J78" si="24">+I72-K72</f>
        <v>-1670.7000000000007</v>
      </c>
      <c r="K72" s="142">
        <v>13171</v>
      </c>
      <c r="L72" s="144">
        <f>+H72-K72</f>
        <v>3258</v>
      </c>
      <c r="M72" s="145">
        <f t="shared" ref="M72:M78" si="25">+L72/H72</f>
        <v>0.19830787022947227</v>
      </c>
    </row>
    <row r="73" spans="1:13" ht="39.75" customHeight="1">
      <c r="A73" s="4">
        <v>7.02</v>
      </c>
      <c r="B73" s="5" t="s">
        <v>26</v>
      </c>
      <c r="C73" s="72" t="s">
        <v>8</v>
      </c>
      <c r="D73" s="68">
        <v>32500</v>
      </c>
      <c r="E73" s="65">
        <v>34150</v>
      </c>
      <c r="F73" s="62">
        <v>32825</v>
      </c>
      <c r="G73" s="70">
        <f t="shared" si="22"/>
        <v>33158.333333333336</v>
      </c>
      <c r="H73" s="71">
        <f t="shared" si="4"/>
        <v>33158</v>
      </c>
      <c r="I73" s="122">
        <f t="shared" si="23"/>
        <v>23210.6</v>
      </c>
      <c r="J73" s="122">
        <f t="shared" si="24"/>
        <v>9039.5999999999985</v>
      </c>
      <c r="K73" s="142">
        <v>14171</v>
      </c>
      <c r="L73" s="144">
        <f>+H73-K73</f>
        <v>18987</v>
      </c>
      <c r="M73" s="145">
        <f t="shared" si="25"/>
        <v>0.57262199167621686</v>
      </c>
    </row>
    <row r="74" spans="1:13" ht="51" customHeight="1">
      <c r="A74" s="4">
        <v>7.03</v>
      </c>
      <c r="B74" s="40" t="s">
        <v>57</v>
      </c>
      <c r="C74" s="72" t="s">
        <v>19</v>
      </c>
      <c r="D74" s="68">
        <v>22500</v>
      </c>
      <c r="E74" s="65">
        <v>23650</v>
      </c>
      <c r="F74" s="62">
        <v>22275</v>
      </c>
      <c r="G74" s="70">
        <f t="shared" si="22"/>
        <v>22808.333333333332</v>
      </c>
      <c r="H74" s="71">
        <f t="shared" si="4"/>
        <v>22808</v>
      </c>
      <c r="I74" s="122">
        <f t="shared" si="23"/>
        <v>15965.599999999999</v>
      </c>
      <c r="J74" s="122">
        <f t="shared" si="24"/>
        <v>-2534.4000000000015</v>
      </c>
      <c r="K74" s="142">
        <v>18500</v>
      </c>
      <c r="L74" s="144">
        <f>+H74-K74</f>
        <v>4308</v>
      </c>
      <c r="M74" s="145">
        <f t="shared" si="25"/>
        <v>0.18888109435285866</v>
      </c>
    </row>
    <row r="75" spans="1:13">
      <c r="A75" s="84">
        <v>8</v>
      </c>
      <c r="B75" s="85" t="s">
        <v>27</v>
      </c>
      <c r="C75" s="86"/>
      <c r="D75" s="82"/>
      <c r="E75" s="87"/>
      <c r="F75" s="88"/>
      <c r="G75" s="81"/>
      <c r="H75" s="89"/>
      <c r="I75" s="127"/>
      <c r="J75" s="127"/>
    </row>
    <row r="76" spans="1:13" ht="75.75" customHeight="1">
      <c r="A76" s="4">
        <v>8.01</v>
      </c>
      <c r="B76" s="40" t="s">
        <v>159</v>
      </c>
      <c r="C76" s="72" t="s">
        <v>29</v>
      </c>
      <c r="D76" s="75">
        <v>135884</v>
      </c>
      <c r="E76" s="76">
        <v>119897</v>
      </c>
      <c r="F76" s="77">
        <v>120560</v>
      </c>
      <c r="G76" s="70">
        <f t="shared" si="22"/>
        <v>125447</v>
      </c>
      <c r="H76" s="71">
        <f t="shared" si="4"/>
        <v>125447</v>
      </c>
      <c r="I76" s="122">
        <f t="shared" si="23"/>
        <v>87812.9</v>
      </c>
      <c r="J76" s="122">
        <f t="shared" si="24"/>
        <v>-22437.100000000006</v>
      </c>
      <c r="K76" s="142">
        <v>110250</v>
      </c>
      <c r="L76" s="146">
        <f>+H76-K76</f>
        <v>15197</v>
      </c>
      <c r="M76" s="145">
        <f t="shared" si="25"/>
        <v>0.12114279337090564</v>
      </c>
    </row>
    <row r="77" spans="1:13" ht="72" customHeight="1">
      <c r="A77" s="4">
        <v>8.02</v>
      </c>
      <c r="B77" s="40" t="s">
        <v>30</v>
      </c>
      <c r="C77" s="72" t="s">
        <v>29</v>
      </c>
      <c r="D77" s="75">
        <v>62500</v>
      </c>
      <c r="E77" s="76">
        <v>65650</v>
      </c>
      <c r="F77" s="77">
        <v>67500</v>
      </c>
      <c r="G77" s="70">
        <f t="shared" si="22"/>
        <v>65216.666666666664</v>
      </c>
      <c r="H77" s="71">
        <f t="shared" si="4"/>
        <v>65217</v>
      </c>
      <c r="I77" s="122">
        <f t="shared" si="23"/>
        <v>45651.899999999994</v>
      </c>
      <c r="J77" s="122">
        <f t="shared" si="24"/>
        <v>-9848.1000000000058</v>
      </c>
      <c r="K77" s="142">
        <v>55500</v>
      </c>
      <c r="L77" s="146">
        <f>+H77-K77</f>
        <v>9717</v>
      </c>
      <c r="M77" s="145">
        <f t="shared" si="25"/>
        <v>0.14899489396936383</v>
      </c>
    </row>
    <row r="78" spans="1:13" ht="44.25" customHeight="1">
      <c r="A78" s="4">
        <v>8.0299999999999994</v>
      </c>
      <c r="B78" s="5" t="s">
        <v>85</v>
      </c>
      <c r="C78" s="72" t="s">
        <v>29</v>
      </c>
      <c r="D78" s="75">
        <v>57500</v>
      </c>
      <c r="E78" s="76">
        <v>51900</v>
      </c>
      <c r="F78" s="77">
        <v>53625</v>
      </c>
      <c r="G78" s="70">
        <f t="shared" si="22"/>
        <v>54341.666666666664</v>
      </c>
      <c r="H78" s="71">
        <f t="shared" si="4"/>
        <v>54342</v>
      </c>
      <c r="I78" s="122">
        <f t="shared" si="23"/>
        <v>38039.399999999994</v>
      </c>
      <c r="J78" s="122">
        <f t="shared" si="24"/>
        <v>-960.60000000000582</v>
      </c>
      <c r="K78" s="142">
        <v>39000</v>
      </c>
      <c r="L78" s="146">
        <f>+H78-K78</f>
        <v>15342</v>
      </c>
      <c r="M78" s="145">
        <f t="shared" si="25"/>
        <v>0.28232306503257149</v>
      </c>
    </row>
    <row r="79" spans="1:13">
      <c r="A79" s="2">
        <v>9</v>
      </c>
      <c r="B79" s="3" t="s">
        <v>31</v>
      </c>
      <c r="C79" s="19"/>
      <c r="D79" s="78"/>
      <c r="E79" s="79"/>
      <c r="F79" s="80"/>
      <c r="G79" s="81"/>
      <c r="H79" s="64"/>
      <c r="I79" s="126"/>
      <c r="J79" s="126"/>
    </row>
    <row r="80" spans="1:13" ht="33" customHeight="1">
      <c r="A80" s="4">
        <v>9.01</v>
      </c>
      <c r="B80" s="7" t="s">
        <v>32</v>
      </c>
      <c r="C80" s="72" t="s">
        <v>19</v>
      </c>
      <c r="D80" s="75">
        <v>47500</v>
      </c>
      <c r="E80" s="76">
        <v>41400</v>
      </c>
      <c r="F80" s="77">
        <v>43700</v>
      </c>
      <c r="G80" s="70">
        <f t="shared" si="22"/>
        <v>44200</v>
      </c>
      <c r="H80" s="71">
        <f t="shared" si="4"/>
        <v>44200</v>
      </c>
      <c r="I80" s="122">
        <f t="shared" si="23"/>
        <v>30939.999999999996</v>
      </c>
      <c r="J80" s="122">
        <f>+I80-K80</f>
        <v>-3560.0000000000036</v>
      </c>
      <c r="K80" s="142">
        <v>34500</v>
      </c>
      <c r="L80" s="146">
        <f>+H80-K80</f>
        <v>9700</v>
      </c>
      <c r="M80" s="145">
        <f>+L80/H80</f>
        <v>0.21945701357466063</v>
      </c>
    </row>
    <row r="81" spans="1:13" ht="57" customHeight="1">
      <c r="A81" s="4">
        <v>9.02</v>
      </c>
      <c r="B81" s="40" t="s">
        <v>58</v>
      </c>
      <c r="C81" s="72" t="s">
        <v>19</v>
      </c>
      <c r="D81" s="75">
        <v>120950</v>
      </c>
      <c r="E81" s="76">
        <v>127500</v>
      </c>
      <c r="F81" s="77">
        <v>122735.5</v>
      </c>
      <c r="G81" s="70">
        <f t="shared" si="22"/>
        <v>123728.5</v>
      </c>
      <c r="H81" s="71">
        <f t="shared" si="4"/>
        <v>123729</v>
      </c>
      <c r="I81" s="122">
        <f t="shared" si="23"/>
        <v>86610.299999999988</v>
      </c>
      <c r="J81" s="122">
        <f t="shared" ref="J81:J82" si="26">+I81-K81</f>
        <v>-14389.700000000012</v>
      </c>
      <c r="K81" s="142">
        <v>101000</v>
      </c>
      <c r="L81" s="146">
        <f t="shared" ref="L81:L82" si="27">+H81-K81</f>
        <v>22729</v>
      </c>
      <c r="M81" s="145">
        <f t="shared" ref="M81:M82" si="28">+L81/H81</f>
        <v>0.18369986017829287</v>
      </c>
    </row>
    <row r="82" spans="1:13" ht="67.5" customHeight="1">
      <c r="A82" s="4">
        <v>9.0299999999999994</v>
      </c>
      <c r="B82" s="5" t="s">
        <v>46</v>
      </c>
      <c r="C82" s="72" t="s">
        <v>19</v>
      </c>
      <c r="D82" s="75">
        <v>21764</v>
      </c>
      <c r="E82" s="76">
        <v>22762</v>
      </c>
      <c r="F82" s="77">
        <v>24298</v>
      </c>
      <c r="G82" s="70">
        <f t="shared" si="22"/>
        <v>22941.333333333332</v>
      </c>
      <c r="H82" s="71">
        <f t="shared" si="4"/>
        <v>22941</v>
      </c>
      <c r="I82" s="122">
        <f t="shared" si="23"/>
        <v>16058.699999999999</v>
      </c>
      <c r="J82" s="122">
        <f t="shared" si="26"/>
        <v>-341.30000000000109</v>
      </c>
      <c r="K82" s="142">
        <v>16400</v>
      </c>
      <c r="L82" s="146">
        <f t="shared" si="27"/>
        <v>6541</v>
      </c>
      <c r="M82" s="145">
        <f t="shared" si="28"/>
        <v>0.285122706072098</v>
      </c>
    </row>
    <row r="83" spans="1:13" ht="53.25" customHeight="1">
      <c r="A83" s="4">
        <v>9.0399999999999991</v>
      </c>
      <c r="B83" s="5" t="s">
        <v>134</v>
      </c>
      <c r="C83" s="72" t="s">
        <v>19</v>
      </c>
      <c r="D83" s="75">
        <v>230182.5</v>
      </c>
      <c r="E83" s="76">
        <v>255546.5</v>
      </c>
      <c r="F83" s="77">
        <v>227817.5</v>
      </c>
      <c r="G83" s="70">
        <f t="shared" si="22"/>
        <v>237848.83333333334</v>
      </c>
      <c r="H83" s="71">
        <f t="shared" si="4"/>
        <v>237849</v>
      </c>
      <c r="I83" s="122" t="s">
        <v>182</v>
      </c>
      <c r="J83" s="122"/>
    </row>
    <row r="84" spans="1:13" ht="53.25" customHeight="1">
      <c r="A84" s="4">
        <v>9.0500000000000007</v>
      </c>
      <c r="B84" s="5" t="s">
        <v>135</v>
      </c>
      <c r="C84" s="72" t="s">
        <v>19</v>
      </c>
      <c r="D84" s="75">
        <v>347087.25</v>
      </c>
      <c r="E84" s="76">
        <v>374074.25</v>
      </c>
      <c r="F84" s="77">
        <v>343873.25</v>
      </c>
      <c r="G84" s="70">
        <f t="shared" si="22"/>
        <v>355011.58333333331</v>
      </c>
      <c r="H84" s="71">
        <f t="shared" si="4"/>
        <v>355012</v>
      </c>
      <c r="I84" s="122" t="s">
        <v>183</v>
      </c>
      <c r="J84" s="122"/>
    </row>
    <row r="85" spans="1:13" ht="73.5" customHeight="1">
      <c r="A85" s="4">
        <v>9.06</v>
      </c>
      <c r="B85" s="5" t="s">
        <v>77</v>
      </c>
      <c r="C85" s="73" t="s">
        <v>4</v>
      </c>
      <c r="D85" s="75">
        <v>89312</v>
      </c>
      <c r="E85" s="76">
        <v>91666</v>
      </c>
      <c r="F85" s="77">
        <v>95299</v>
      </c>
      <c r="G85" s="70">
        <f t="shared" si="22"/>
        <v>92092.333333333328</v>
      </c>
      <c r="H85" s="71">
        <f t="shared" si="4"/>
        <v>92092</v>
      </c>
      <c r="I85" s="122">
        <f t="shared" ref="I85:I90" si="29">+H85*0.7</f>
        <v>64464.399999999994</v>
      </c>
      <c r="J85" s="122">
        <f t="shared" ref="J85:J90" si="30">+I85-K85</f>
        <v>-4535.6000000000058</v>
      </c>
      <c r="K85" s="142">
        <v>69000</v>
      </c>
      <c r="L85" s="146">
        <f t="shared" ref="L85" si="31">+H85-K85</f>
        <v>23092</v>
      </c>
      <c r="M85" s="145">
        <f t="shared" ref="M85" si="32">+L85/H85</f>
        <v>0.25074925074925075</v>
      </c>
    </row>
    <row r="86" spans="1:13">
      <c r="A86" s="4">
        <v>9.07</v>
      </c>
      <c r="B86" s="5" t="s">
        <v>139</v>
      </c>
      <c r="C86" s="72" t="s">
        <v>19</v>
      </c>
      <c r="D86" s="75">
        <v>108197.4</v>
      </c>
      <c r="E86" s="76">
        <v>105150</v>
      </c>
      <c r="F86" s="77">
        <v>100635.17</v>
      </c>
      <c r="G86" s="70">
        <f t="shared" si="22"/>
        <v>104660.85666666667</v>
      </c>
      <c r="H86" s="71">
        <f t="shared" si="4"/>
        <v>104661</v>
      </c>
      <c r="I86" s="122">
        <f t="shared" si="29"/>
        <v>73262.7</v>
      </c>
      <c r="J86" s="122">
        <f t="shared" si="30"/>
        <v>4762.6999999999971</v>
      </c>
      <c r="K86" s="142">
        <v>68500</v>
      </c>
      <c r="L86" s="146">
        <f t="shared" ref="L86" si="33">+H86-K86</f>
        <v>36161</v>
      </c>
      <c r="M86" s="145">
        <f t="shared" ref="M86" si="34">+L86/H86</f>
        <v>0.34550596688355739</v>
      </c>
    </row>
    <row r="87" spans="1:13">
      <c r="A87" s="4">
        <v>9.08</v>
      </c>
      <c r="B87" s="5" t="s">
        <v>140</v>
      </c>
      <c r="C87" s="72" t="s">
        <v>19</v>
      </c>
      <c r="D87" s="75">
        <v>142481.1</v>
      </c>
      <c r="E87" s="76">
        <v>141150</v>
      </c>
      <c r="F87" s="77">
        <v>146279.59</v>
      </c>
      <c r="G87" s="70">
        <f t="shared" si="22"/>
        <v>143303.56333333332</v>
      </c>
      <c r="H87" s="71">
        <f t="shared" si="4"/>
        <v>143304</v>
      </c>
      <c r="I87" s="122"/>
      <c r="J87" s="122"/>
    </row>
    <row r="88" spans="1:13">
      <c r="A88" s="4">
        <v>9.09</v>
      </c>
      <c r="B88" s="5" t="s">
        <v>141</v>
      </c>
      <c r="C88" s="72" t="s">
        <v>19</v>
      </c>
      <c r="D88" s="75">
        <v>153455</v>
      </c>
      <c r="E88" s="76">
        <v>158809</v>
      </c>
      <c r="F88" s="77">
        <v>163328</v>
      </c>
      <c r="G88" s="70">
        <f t="shared" si="22"/>
        <v>158530.66666666666</v>
      </c>
      <c r="H88" s="71">
        <f t="shared" si="4"/>
        <v>158531</v>
      </c>
      <c r="I88" s="122">
        <f t="shared" si="29"/>
        <v>110971.7</v>
      </c>
      <c r="J88" s="122">
        <f t="shared" si="30"/>
        <v>8471.6999999999971</v>
      </c>
      <c r="K88" s="142">
        <v>102500</v>
      </c>
      <c r="L88" s="146">
        <f t="shared" ref="L88" si="35">+H88-K88</f>
        <v>56031</v>
      </c>
      <c r="M88" s="145">
        <f t="shared" ref="M88" si="36">+L88/H88</f>
        <v>0.35343875961168481</v>
      </c>
    </row>
    <row r="89" spans="1:13">
      <c r="A89" s="4">
        <v>9.1</v>
      </c>
      <c r="B89" s="5" t="s">
        <v>142</v>
      </c>
      <c r="C89" s="72" t="s">
        <v>19</v>
      </c>
      <c r="D89" s="75">
        <v>173819</v>
      </c>
      <c r="E89" s="76">
        <v>179453</v>
      </c>
      <c r="F89" s="77">
        <v>168466</v>
      </c>
      <c r="G89" s="70">
        <f t="shared" si="22"/>
        <v>173912.66666666666</v>
      </c>
      <c r="H89" s="71">
        <f t="shared" si="4"/>
        <v>173913</v>
      </c>
      <c r="I89" s="122">
        <f t="shared" si="29"/>
        <v>121739.09999999999</v>
      </c>
      <c r="J89" s="122">
        <f t="shared" si="30"/>
        <v>-10510.900000000009</v>
      </c>
      <c r="K89" s="142">
        <v>132250</v>
      </c>
      <c r="L89" s="146">
        <f t="shared" ref="L89" si="37">+H89-K89</f>
        <v>41663</v>
      </c>
      <c r="M89" s="145">
        <f t="shared" ref="M89" si="38">+L89/H89</f>
        <v>0.23956230989057747</v>
      </c>
    </row>
    <row r="90" spans="1:13">
      <c r="A90" s="4">
        <v>9.11</v>
      </c>
      <c r="B90" s="5" t="s">
        <v>143</v>
      </c>
      <c r="C90" s="72" t="s">
        <v>19</v>
      </c>
      <c r="D90" s="75">
        <v>231391.5</v>
      </c>
      <c r="E90" s="76">
        <v>248000</v>
      </c>
      <c r="F90" s="77">
        <v>257902.82</v>
      </c>
      <c r="G90" s="70">
        <f t="shared" si="22"/>
        <v>245764.77333333335</v>
      </c>
      <c r="H90" s="71">
        <f t="shared" si="4"/>
        <v>245765</v>
      </c>
      <c r="I90" s="122">
        <f t="shared" si="29"/>
        <v>172035.5</v>
      </c>
      <c r="J90" s="122">
        <f t="shared" si="30"/>
        <v>3535.5</v>
      </c>
      <c r="K90" s="142">
        <v>168500</v>
      </c>
      <c r="L90" s="146">
        <f t="shared" ref="L90" si="39">+H90-K90</f>
        <v>77265</v>
      </c>
      <c r="M90" s="145">
        <f t="shared" ref="M90" si="40">+L90/H90</f>
        <v>0.31438569365043845</v>
      </c>
    </row>
    <row r="91" spans="1:13" ht="20">
      <c r="A91" s="4">
        <v>9.1199999999999992</v>
      </c>
      <c r="B91" s="5" t="s">
        <v>146</v>
      </c>
      <c r="C91" s="72" t="s">
        <v>18</v>
      </c>
      <c r="D91" s="75">
        <v>24589.4</v>
      </c>
      <c r="E91" s="76">
        <v>25850</v>
      </c>
      <c r="F91" s="77">
        <v>26310.66</v>
      </c>
      <c r="G91" s="70">
        <f t="shared" si="22"/>
        <v>25583.353333333333</v>
      </c>
      <c r="H91" s="71">
        <f t="shared" si="4"/>
        <v>25583</v>
      </c>
      <c r="I91" s="122"/>
      <c r="J91" s="122"/>
    </row>
    <row r="92" spans="1:13">
      <c r="A92" s="4">
        <v>9.1300000000000008</v>
      </c>
      <c r="B92" s="5" t="s">
        <v>104</v>
      </c>
      <c r="C92" s="72" t="s">
        <v>4</v>
      </c>
      <c r="D92" s="75">
        <v>13787.4</v>
      </c>
      <c r="E92" s="76">
        <v>14500</v>
      </c>
      <c r="F92" s="77">
        <v>14063.15</v>
      </c>
      <c r="G92" s="70">
        <f t="shared" si="22"/>
        <v>14116.85</v>
      </c>
      <c r="H92" s="71">
        <f t="shared" ref="H92:H96" si="41">+ROUND(G92,0)</f>
        <v>14117</v>
      </c>
      <c r="I92" s="122"/>
      <c r="J92" s="122"/>
    </row>
    <row r="93" spans="1:13">
      <c r="A93" s="108">
        <v>9.14</v>
      </c>
      <c r="B93" s="101" t="s">
        <v>95</v>
      </c>
      <c r="C93" s="102" t="s">
        <v>19</v>
      </c>
      <c r="D93" s="137">
        <v>16876.2</v>
      </c>
      <c r="E93" s="138">
        <v>17750</v>
      </c>
      <c r="F93" s="139">
        <v>16707.439999999999</v>
      </c>
      <c r="G93" s="106">
        <f t="shared" si="22"/>
        <v>17111.213333333333</v>
      </c>
      <c r="H93" s="107">
        <f t="shared" si="41"/>
        <v>17111</v>
      </c>
      <c r="I93" s="125" t="s">
        <v>180</v>
      </c>
      <c r="J93" s="122"/>
    </row>
    <row r="94" spans="1:13">
      <c r="A94" s="108">
        <v>9.15</v>
      </c>
      <c r="B94" s="101" t="s">
        <v>96</v>
      </c>
      <c r="C94" s="102" t="s">
        <v>19</v>
      </c>
      <c r="D94" s="137">
        <v>22389.4</v>
      </c>
      <c r="E94" s="138">
        <v>23550</v>
      </c>
      <c r="F94" s="139">
        <v>21717.72</v>
      </c>
      <c r="G94" s="106">
        <f t="shared" si="22"/>
        <v>22552.373333333333</v>
      </c>
      <c r="H94" s="107">
        <f t="shared" si="41"/>
        <v>22552</v>
      </c>
      <c r="I94" s="125" t="s">
        <v>180</v>
      </c>
      <c r="J94" s="122"/>
    </row>
    <row r="95" spans="1:13">
      <c r="A95" s="4">
        <v>9.16</v>
      </c>
      <c r="B95" s="5" t="s">
        <v>97</v>
      </c>
      <c r="C95" s="72" t="s">
        <v>8</v>
      </c>
      <c r="D95" s="75">
        <v>9389.6</v>
      </c>
      <c r="E95" s="76">
        <v>9900</v>
      </c>
      <c r="F95" s="77">
        <v>8920.1200000000008</v>
      </c>
      <c r="G95" s="70">
        <f t="shared" si="22"/>
        <v>9403.24</v>
      </c>
      <c r="H95" s="71">
        <f t="shared" si="41"/>
        <v>9403</v>
      </c>
      <c r="I95" s="122"/>
      <c r="J95" s="122"/>
    </row>
    <row r="96" spans="1:13">
      <c r="A96" s="4">
        <v>9.17</v>
      </c>
      <c r="B96" s="5" t="s">
        <v>103</v>
      </c>
      <c r="C96" s="72" t="s">
        <v>4</v>
      </c>
      <c r="D96" s="75">
        <v>3850</v>
      </c>
      <c r="E96" s="76">
        <v>4050</v>
      </c>
      <c r="F96" s="77">
        <v>3657.5</v>
      </c>
      <c r="G96" s="70">
        <f t="shared" si="22"/>
        <v>3852.5</v>
      </c>
      <c r="H96" s="71">
        <f t="shared" si="41"/>
        <v>3853</v>
      </c>
      <c r="I96" s="122"/>
      <c r="J96" s="122"/>
    </row>
    <row r="97" spans="1:13" ht="61.5" customHeight="1">
      <c r="A97" s="4">
        <v>9.18</v>
      </c>
      <c r="B97" s="150" t="s">
        <v>166</v>
      </c>
      <c r="C97" s="72" t="s">
        <v>36</v>
      </c>
      <c r="D97" s="75">
        <v>36000</v>
      </c>
      <c r="E97" s="76">
        <v>37800</v>
      </c>
      <c r="F97" s="77">
        <v>37800</v>
      </c>
      <c r="G97" s="70">
        <f t="shared" si="22"/>
        <v>37200</v>
      </c>
      <c r="H97" s="71">
        <f t="shared" si="4"/>
        <v>37200</v>
      </c>
      <c r="I97" s="122">
        <f t="shared" ref="I97" si="42">+H97*0.7</f>
        <v>26040</v>
      </c>
      <c r="J97" s="122">
        <f t="shared" ref="J97" si="43">+I97-K97</f>
        <v>-8660</v>
      </c>
      <c r="K97" s="142">
        <v>34700</v>
      </c>
      <c r="L97" s="146">
        <f t="shared" ref="L97" si="44">+H97-K97</f>
        <v>2500</v>
      </c>
      <c r="M97" s="145">
        <f t="shared" ref="M97" si="45">+L97/H97</f>
        <v>6.7204301075268813E-2</v>
      </c>
    </row>
    <row r="98" spans="1:13" ht="20">
      <c r="A98" s="4">
        <v>9.19</v>
      </c>
      <c r="B98" s="7" t="s">
        <v>41</v>
      </c>
      <c r="C98" s="72" t="s">
        <v>19</v>
      </c>
      <c r="D98" s="75">
        <v>105301</v>
      </c>
      <c r="E98" s="76">
        <v>101600</v>
      </c>
      <c r="F98" s="77">
        <v>100313.04</v>
      </c>
      <c r="G98" s="70">
        <f t="shared" si="22"/>
        <v>102404.68</v>
      </c>
      <c r="H98" s="71">
        <f t="shared" si="4"/>
        <v>102405</v>
      </c>
      <c r="I98" s="122"/>
      <c r="J98" s="122"/>
    </row>
    <row r="99" spans="1:13" ht="20">
      <c r="A99" s="4">
        <v>9.1999999999999993</v>
      </c>
      <c r="B99" s="7" t="s">
        <v>44</v>
      </c>
      <c r="C99" s="72" t="s">
        <v>8</v>
      </c>
      <c r="D99" s="75">
        <v>43200</v>
      </c>
      <c r="E99" s="76">
        <v>45400</v>
      </c>
      <c r="F99" s="77">
        <v>43632</v>
      </c>
      <c r="G99" s="70">
        <f t="shared" si="22"/>
        <v>44077.333333333336</v>
      </c>
      <c r="H99" s="71">
        <f t="shared" si="4"/>
        <v>44077</v>
      </c>
      <c r="I99" s="122"/>
      <c r="J99" s="122"/>
    </row>
    <row r="100" spans="1:13">
      <c r="A100" s="4">
        <v>9.2100000000000009</v>
      </c>
      <c r="B100" s="7" t="s">
        <v>45</v>
      </c>
      <c r="C100" s="72" t="s">
        <v>8</v>
      </c>
      <c r="D100" s="75">
        <v>17250</v>
      </c>
      <c r="E100" s="76">
        <v>18150</v>
      </c>
      <c r="F100" s="77">
        <v>17422.5</v>
      </c>
      <c r="G100" s="70">
        <f t="shared" si="22"/>
        <v>17607.5</v>
      </c>
      <c r="H100" s="71">
        <f t="shared" si="4"/>
        <v>17608</v>
      </c>
      <c r="I100" s="122"/>
      <c r="J100" s="122"/>
    </row>
    <row r="101" spans="1:13" ht="40">
      <c r="A101" s="4">
        <v>9.2200000000000006</v>
      </c>
      <c r="B101" s="40" t="s">
        <v>105</v>
      </c>
      <c r="C101" s="72" t="s">
        <v>19</v>
      </c>
      <c r="D101" s="75">
        <v>39900</v>
      </c>
      <c r="E101" s="76">
        <v>41562.5</v>
      </c>
      <c r="F101" s="77">
        <v>40565</v>
      </c>
      <c r="G101" s="70">
        <f t="shared" si="22"/>
        <v>40675.833333333336</v>
      </c>
      <c r="H101" s="71">
        <f t="shared" si="4"/>
        <v>40676</v>
      </c>
      <c r="I101" s="122">
        <f t="shared" ref="I101:I102" si="46">+H101*0.7</f>
        <v>28473.199999999997</v>
      </c>
      <c r="J101" s="122">
        <f t="shared" ref="J101:J102" si="47">+I101-K101</f>
        <v>-4776.8000000000029</v>
      </c>
      <c r="K101" s="142">
        <v>33250</v>
      </c>
      <c r="L101" s="146">
        <f t="shared" ref="L101" si="48">+H101-K101</f>
        <v>7426</v>
      </c>
      <c r="M101" s="145">
        <f t="shared" ref="M101" si="49">+L101/H101</f>
        <v>0.1825646572917691</v>
      </c>
    </row>
    <row r="102" spans="1:13" ht="59.25" customHeight="1">
      <c r="A102" s="4">
        <v>9.23</v>
      </c>
      <c r="B102" s="40" t="s">
        <v>158</v>
      </c>
      <c r="C102" s="72" t="s">
        <v>18</v>
      </c>
      <c r="D102" s="75">
        <v>107250</v>
      </c>
      <c r="E102" s="76">
        <v>109200</v>
      </c>
      <c r="F102" s="77">
        <v>120451.5</v>
      </c>
      <c r="G102" s="70">
        <f t="shared" si="22"/>
        <v>112300.5</v>
      </c>
      <c r="H102" s="71">
        <f t="shared" si="4"/>
        <v>112301</v>
      </c>
      <c r="I102" s="122">
        <f t="shared" si="46"/>
        <v>78610.7</v>
      </c>
      <c r="J102" s="122">
        <f t="shared" si="47"/>
        <v>-18889.300000000003</v>
      </c>
      <c r="K102" s="142">
        <v>97500</v>
      </c>
      <c r="L102" s="146">
        <f t="shared" ref="L102" si="50">+H102-K102</f>
        <v>14801</v>
      </c>
      <c r="M102" s="145">
        <f t="shared" ref="M102" si="51">+L102/H102</f>
        <v>0.13179757971879147</v>
      </c>
    </row>
    <row r="103" spans="1:13" ht="20">
      <c r="A103" s="4">
        <v>9.24</v>
      </c>
      <c r="B103" s="7" t="s">
        <v>136</v>
      </c>
      <c r="C103" s="72" t="s">
        <v>73</v>
      </c>
      <c r="D103" s="75">
        <v>13794</v>
      </c>
      <c r="E103" s="76">
        <v>14500</v>
      </c>
      <c r="F103" s="77">
        <v>13242.24</v>
      </c>
      <c r="G103" s="70">
        <f t="shared" si="22"/>
        <v>13845.413333333332</v>
      </c>
      <c r="H103" s="71">
        <f t="shared" si="4"/>
        <v>13845</v>
      </c>
      <c r="I103" s="122"/>
      <c r="J103" s="122"/>
    </row>
    <row r="104" spans="1:13" ht="20">
      <c r="A104" s="4">
        <v>9.25</v>
      </c>
      <c r="B104" s="7" t="s">
        <v>102</v>
      </c>
      <c r="C104" s="72" t="s">
        <v>18</v>
      </c>
      <c r="D104" s="75">
        <v>39500</v>
      </c>
      <c r="E104" s="76">
        <v>40450</v>
      </c>
      <c r="F104" s="77">
        <v>39056.25</v>
      </c>
      <c r="G104" s="70">
        <f t="shared" si="22"/>
        <v>39668.75</v>
      </c>
      <c r="H104" s="71">
        <f t="shared" si="4"/>
        <v>39669</v>
      </c>
      <c r="I104" s="122"/>
      <c r="J104" s="122"/>
    </row>
    <row r="105" spans="1:13">
      <c r="A105" s="4">
        <v>9.26</v>
      </c>
      <c r="B105" s="7" t="s">
        <v>106</v>
      </c>
      <c r="C105" s="72" t="s">
        <v>4</v>
      </c>
      <c r="D105" s="75">
        <v>13796.2</v>
      </c>
      <c r="E105" s="76">
        <v>14500</v>
      </c>
      <c r="F105" s="77">
        <v>15037.86</v>
      </c>
      <c r="G105" s="70">
        <f t="shared" si="22"/>
        <v>14444.686666666666</v>
      </c>
      <c r="H105" s="71">
        <f t="shared" si="4"/>
        <v>14445</v>
      </c>
      <c r="I105" s="122" t="s">
        <v>170</v>
      </c>
      <c r="J105" s="122"/>
    </row>
    <row r="106" spans="1:13" ht="50">
      <c r="A106" s="4">
        <v>9.27</v>
      </c>
      <c r="B106" s="7" t="s">
        <v>128</v>
      </c>
      <c r="C106" s="72" t="s">
        <v>8</v>
      </c>
      <c r="D106" s="75">
        <v>453678</v>
      </c>
      <c r="E106" s="76">
        <v>539876.81999999995</v>
      </c>
      <c r="F106" s="77">
        <v>521729.7</v>
      </c>
      <c r="G106" s="70">
        <f t="shared" si="22"/>
        <v>505094.84</v>
      </c>
      <c r="H106" s="71">
        <f t="shared" si="4"/>
        <v>505095</v>
      </c>
      <c r="I106" s="122"/>
      <c r="J106" s="122"/>
    </row>
    <row r="107" spans="1:13" ht="20">
      <c r="A107" s="4">
        <v>9.2799999999999994</v>
      </c>
      <c r="B107" s="7" t="s">
        <v>167</v>
      </c>
      <c r="C107" s="72" t="s">
        <v>148</v>
      </c>
      <c r="D107" s="75">
        <v>283452</v>
      </c>
      <c r="E107" s="76">
        <v>297700</v>
      </c>
      <c r="F107" s="77">
        <v>280617.48</v>
      </c>
      <c r="G107" s="70">
        <f t="shared" si="22"/>
        <v>287256.49333333335</v>
      </c>
      <c r="H107" s="71">
        <f t="shared" si="4"/>
        <v>287256</v>
      </c>
      <c r="I107" s="122"/>
      <c r="J107" s="122"/>
    </row>
    <row r="108" spans="1:13">
      <c r="A108" s="2">
        <v>10</v>
      </c>
      <c r="B108" s="3" t="s">
        <v>37</v>
      </c>
      <c r="C108" s="19"/>
      <c r="D108" s="82"/>
      <c r="E108" s="79"/>
      <c r="F108" s="80"/>
      <c r="G108" s="81"/>
      <c r="H108" s="64"/>
      <c r="I108" s="126"/>
      <c r="J108" s="126"/>
    </row>
    <row r="109" spans="1:13" ht="73.5" customHeight="1">
      <c r="A109" s="4">
        <v>10.01</v>
      </c>
      <c r="B109" s="7" t="s">
        <v>137</v>
      </c>
      <c r="C109" s="72" t="s">
        <v>19</v>
      </c>
      <c r="D109" s="75">
        <v>28405.8</v>
      </c>
      <c r="E109" s="75">
        <v>26230</v>
      </c>
      <c r="F109" s="77">
        <v>29162.6</v>
      </c>
      <c r="G109" s="70">
        <f t="shared" si="22"/>
        <v>27932.799999999999</v>
      </c>
      <c r="H109" s="71">
        <f t="shared" si="4"/>
        <v>27933</v>
      </c>
      <c r="I109" s="122">
        <f t="shared" ref="I109" si="52">+H109*0.7</f>
        <v>19553.099999999999</v>
      </c>
      <c r="J109" s="122">
        <f t="shared" ref="J109" si="53">+I109-K109</f>
        <v>-1946.9000000000015</v>
      </c>
      <c r="K109" s="142">
        <v>21500</v>
      </c>
      <c r="L109" s="146">
        <f t="shared" ref="L109" si="54">+H109-K109</f>
        <v>6433</v>
      </c>
      <c r="M109" s="145">
        <f t="shared" ref="M109" si="55">+L109/H109</f>
        <v>0.23030107757849139</v>
      </c>
    </row>
    <row r="110" spans="1:13" ht="63" customHeight="1">
      <c r="A110" s="4">
        <v>10.02</v>
      </c>
      <c r="B110" s="7" t="s">
        <v>138</v>
      </c>
      <c r="C110" s="72" t="s">
        <v>19</v>
      </c>
      <c r="D110" s="75">
        <v>31863.7</v>
      </c>
      <c r="E110" s="76">
        <v>33500</v>
      </c>
      <c r="F110" s="77">
        <v>31226.43</v>
      </c>
      <c r="G110" s="70">
        <f t="shared" si="22"/>
        <v>32196.710000000003</v>
      </c>
      <c r="H110" s="71">
        <f t="shared" si="4"/>
        <v>32197</v>
      </c>
      <c r="L110" s="146"/>
      <c r="M110" s="145"/>
    </row>
    <row r="111" spans="1:13" ht="42.75" customHeight="1">
      <c r="A111" s="4">
        <v>10.029999999999999</v>
      </c>
      <c r="B111" s="7" t="s">
        <v>86</v>
      </c>
      <c r="C111" s="72" t="s">
        <v>8</v>
      </c>
      <c r="D111" s="75">
        <v>9497.4</v>
      </c>
      <c r="E111" s="76">
        <v>10000</v>
      </c>
      <c r="F111" s="77">
        <v>9212.48</v>
      </c>
      <c r="G111" s="70">
        <f t="shared" si="22"/>
        <v>9569.9600000000009</v>
      </c>
      <c r="H111" s="71">
        <f>+ROUND(G111,0)</f>
        <v>9570</v>
      </c>
      <c r="I111" s="122"/>
      <c r="J111" s="122"/>
    </row>
    <row r="112" spans="1:13" ht="60.75" customHeight="1">
      <c r="A112" s="108">
        <v>10.039999999999999</v>
      </c>
      <c r="B112" s="109" t="s">
        <v>168</v>
      </c>
      <c r="C112" s="102" t="s">
        <v>8</v>
      </c>
      <c r="D112" s="137">
        <v>7185.2</v>
      </c>
      <c r="E112" s="138">
        <v>7600</v>
      </c>
      <c r="F112" s="139">
        <v>7041.5</v>
      </c>
      <c r="G112" s="106">
        <f t="shared" si="22"/>
        <v>7275.5666666666666</v>
      </c>
      <c r="H112" s="107">
        <f>+ROUND(G112,0)</f>
        <v>7276</v>
      </c>
      <c r="I112" s="122">
        <f>+H112*0.7</f>
        <v>5093.2</v>
      </c>
      <c r="J112" s="122">
        <f>+I112-K112</f>
        <v>2393.1999999999998</v>
      </c>
      <c r="K112" s="142">
        <v>2700</v>
      </c>
      <c r="L112" s="146">
        <f>+H112-K112</f>
        <v>4576</v>
      </c>
      <c r="M112" s="145">
        <f t="shared" ref="M112" si="56">+L112/H112</f>
        <v>0.6289169873556899</v>
      </c>
    </row>
    <row r="113" spans="1:13">
      <c r="A113" s="2">
        <v>11</v>
      </c>
      <c r="B113" s="3" t="s">
        <v>66</v>
      </c>
      <c r="C113" s="19"/>
      <c r="D113" s="82"/>
      <c r="E113" s="79"/>
      <c r="F113" s="80"/>
      <c r="G113" s="81"/>
      <c r="H113" s="64"/>
      <c r="I113" s="126"/>
      <c r="J113" s="126"/>
    </row>
    <row r="114" spans="1:13" ht="39.75" customHeight="1">
      <c r="A114" s="4">
        <v>11.01</v>
      </c>
      <c r="B114" s="10" t="s">
        <v>49</v>
      </c>
      <c r="C114" s="72" t="s">
        <v>19</v>
      </c>
      <c r="D114" s="75">
        <v>118125</v>
      </c>
      <c r="E114" s="76">
        <v>115500</v>
      </c>
      <c r="F114" s="77">
        <v>103250</v>
      </c>
      <c r="G114" s="70">
        <f t="shared" si="22"/>
        <v>112291.66666666667</v>
      </c>
      <c r="H114" s="71">
        <f t="shared" si="4"/>
        <v>112292</v>
      </c>
      <c r="I114" s="122">
        <f>+H114*0.7</f>
        <v>78604.399999999994</v>
      </c>
      <c r="J114" s="122">
        <f>+I114-K114</f>
        <v>-8895.6000000000058</v>
      </c>
      <c r="K114" s="142">
        <v>87500</v>
      </c>
      <c r="L114" s="146">
        <f>+H114-K114</f>
        <v>24792</v>
      </c>
      <c r="M114" s="145">
        <f t="shared" ref="M114" si="57">+L114/H114</f>
        <v>0.22078153385815552</v>
      </c>
    </row>
    <row r="115" spans="1:13" ht="41.25" customHeight="1">
      <c r="A115" s="4">
        <v>11.02</v>
      </c>
      <c r="B115" s="10" t="s">
        <v>144</v>
      </c>
      <c r="C115" s="72" t="s">
        <v>19</v>
      </c>
      <c r="D115" s="76">
        <v>887234</v>
      </c>
      <c r="E115" s="76">
        <v>931595.7</v>
      </c>
      <c r="F115" s="77">
        <v>940911.66</v>
      </c>
      <c r="G115" s="70">
        <f t="shared" si="22"/>
        <v>919913.78666666662</v>
      </c>
      <c r="H115" s="71">
        <f t="shared" si="4"/>
        <v>919914</v>
      </c>
      <c r="I115" s="122"/>
      <c r="J115" s="122"/>
    </row>
    <row r="116" spans="1:13" ht="33" customHeight="1">
      <c r="A116" s="4">
        <v>11.03</v>
      </c>
      <c r="B116" s="10" t="s">
        <v>48</v>
      </c>
      <c r="C116" s="72" t="s">
        <v>19</v>
      </c>
      <c r="D116" s="75">
        <v>115500</v>
      </c>
      <c r="E116" s="76">
        <v>109375</v>
      </c>
      <c r="F116" s="77">
        <v>115972.5</v>
      </c>
      <c r="G116" s="70">
        <f t="shared" si="22"/>
        <v>113615.83333333333</v>
      </c>
      <c r="H116" s="71">
        <f t="shared" si="4"/>
        <v>113616</v>
      </c>
      <c r="I116" s="122">
        <f>+H116*0.7</f>
        <v>79531.199999999997</v>
      </c>
      <c r="J116" s="122">
        <f>+I116-K116</f>
        <v>-7968.8000000000029</v>
      </c>
      <c r="K116" s="142">
        <v>87500</v>
      </c>
      <c r="L116" s="146">
        <f>+H116-K116</f>
        <v>26116</v>
      </c>
      <c r="M116" s="145">
        <f t="shared" ref="M116" si="58">+L116/H116</f>
        <v>0.22986199126883539</v>
      </c>
    </row>
    <row r="117" spans="1:13" ht="33.75" customHeight="1">
      <c r="A117" s="4">
        <v>11.04</v>
      </c>
      <c r="B117" s="151" t="s">
        <v>47</v>
      </c>
      <c r="C117" s="72" t="s">
        <v>8</v>
      </c>
      <c r="D117" s="75">
        <v>24675</v>
      </c>
      <c r="E117" s="76">
        <v>25950</v>
      </c>
      <c r="F117" s="77">
        <v>24428.25</v>
      </c>
      <c r="G117" s="70">
        <f t="shared" si="22"/>
        <v>25017.75</v>
      </c>
      <c r="H117" s="71">
        <f t="shared" si="4"/>
        <v>25018</v>
      </c>
      <c r="I117" s="122">
        <f>+H117*0.7</f>
        <v>17512.599999999999</v>
      </c>
      <c r="J117" s="122">
        <f>+I117-K117</f>
        <v>-5487.4000000000015</v>
      </c>
      <c r="K117" s="142">
        <v>23000</v>
      </c>
      <c r="L117" s="146">
        <f>+H117-K117</f>
        <v>2018</v>
      </c>
      <c r="M117" s="145">
        <f t="shared" ref="M117" si="59">+L117/H117</f>
        <v>8.0661923415141099E-2</v>
      </c>
    </row>
    <row r="118" spans="1:13" ht="30">
      <c r="A118" s="4">
        <v>11.05</v>
      </c>
      <c r="B118" s="7" t="s">
        <v>42</v>
      </c>
      <c r="C118" s="72" t="s">
        <v>19</v>
      </c>
      <c r="D118" s="75">
        <v>93600</v>
      </c>
      <c r="E118" s="76">
        <v>98300</v>
      </c>
      <c r="F118" s="77">
        <v>88920</v>
      </c>
      <c r="G118" s="70">
        <f t="shared" si="22"/>
        <v>93606.666666666672</v>
      </c>
      <c r="H118" s="71">
        <f t="shared" ref="H118:H121" si="60">+ROUND(G118,0)</f>
        <v>93607</v>
      </c>
      <c r="I118" s="122">
        <f>+H118*0.7</f>
        <v>65524.899999999994</v>
      </c>
      <c r="J118" s="122">
        <f>+I118-K118</f>
        <v>-6975.1000000000058</v>
      </c>
      <c r="K118" s="142">
        <v>72500</v>
      </c>
      <c r="L118" s="146">
        <f>+H118-K118</f>
        <v>21107</v>
      </c>
      <c r="M118" s="145">
        <f t="shared" ref="M118" si="61">+L118/H118</f>
        <v>0.22548527353723546</v>
      </c>
    </row>
    <row r="119" spans="1:13" ht="20">
      <c r="A119" s="4">
        <v>11.06</v>
      </c>
      <c r="B119" s="7" t="s">
        <v>67</v>
      </c>
      <c r="C119" s="26" t="s">
        <v>19</v>
      </c>
      <c r="D119" s="75">
        <v>12000</v>
      </c>
      <c r="E119" s="76">
        <v>12600</v>
      </c>
      <c r="F119" s="77">
        <v>12600</v>
      </c>
      <c r="G119" s="70">
        <f t="shared" si="22"/>
        <v>12400</v>
      </c>
      <c r="H119" s="71">
        <f t="shared" si="60"/>
        <v>12400</v>
      </c>
      <c r="I119" s="122">
        <f>+H119*0.7</f>
        <v>8680</v>
      </c>
      <c r="J119" s="122">
        <f>+I119-K119</f>
        <v>-270</v>
      </c>
      <c r="K119" s="142">
        <v>8950</v>
      </c>
      <c r="L119" s="146">
        <f>+H119-K119</f>
        <v>3450</v>
      </c>
      <c r="M119" s="145">
        <f t="shared" ref="M119" si="62">+L119/H119</f>
        <v>0.27822580645161288</v>
      </c>
    </row>
    <row r="120" spans="1:13" ht="48.75" customHeight="1">
      <c r="A120" s="4">
        <v>11.07</v>
      </c>
      <c r="B120" s="7" t="s">
        <v>107</v>
      </c>
      <c r="C120" s="72" t="s">
        <v>19</v>
      </c>
      <c r="D120" s="75">
        <v>72654</v>
      </c>
      <c r="E120" s="76">
        <v>76300</v>
      </c>
      <c r="F120" s="77">
        <v>69021.3</v>
      </c>
      <c r="G120" s="70">
        <f t="shared" si="22"/>
        <v>72658.433333333334</v>
      </c>
      <c r="H120" s="71">
        <f t="shared" si="60"/>
        <v>72658</v>
      </c>
      <c r="I120" s="122"/>
      <c r="J120" s="122"/>
    </row>
    <row r="121" spans="1:13" ht="60.75" customHeight="1">
      <c r="A121" s="108">
        <v>11.08</v>
      </c>
      <c r="B121" s="109" t="s">
        <v>108</v>
      </c>
      <c r="C121" s="140" t="s">
        <v>18</v>
      </c>
      <c r="D121" s="137">
        <v>298732</v>
      </c>
      <c r="E121" s="138">
        <v>313700</v>
      </c>
      <c r="F121" s="139">
        <v>313668.59999999998</v>
      </c>
      <c r="G121" s="106">
        <f t="shared" si="22"/>
        <v>308700.2</v>
      </c>
      <c r="H121" s="107">
        <f t="shared" si="60"/>
        <v>308700</v>
      </c>
      <c r="I121" s="122"/>
      <c r="J121" s="122"/>
      <c r="K121" s="136" t="s">
        <v>179</v>
      </c>
    </row>
    <row r="122" spans="1:13">
      <c r="A122" s="2">
        <v>12</v>
      </c>
      <c r="B122" s="3" t="s">
        <v>75</v>
      </c>
      <c r="C122" s="19"/>
      <c r="D122" s="82"/>
      <c r="E122" s="79"/>
      <c r="F122" s="80"/>
      <c r="G122" s="81"/>
      <c r="H122" s="64"/>
      <c r="I122" s="126"/>
      <c r="J122" s="126"/>
    </row>
    <row r="123" spans="1:13" ht="24" customHeight="1">
      <c r="A123" s="108">
        <v>12.01</v>
      </c>
      <c r="B123" s="101" t="s">
        <v>65</v>
      </c>
      <c r="C123" s="102" t="s">
        <v>4</v>
      </c>
      <c r="D123" s="137">
        <v>32500</v>
      </c>
      <c r="E123" s="138">
        <v>34150</v>
      </c>
      <c r="F123" s="139">
        <v>32175</v>
      </c>
      <c r="G123" s="106">
        <f t="shared" si="22"/>
        <v>32941.666666666664</v>
      </c>
      <c r="H123" s="107">
        <f>+ROUND(G123,0)</f>
        <v>32942</v>
      </c>
      <c r="I123" s="122">
        <f t="shared" ref="I123:I130" si="63">+H123*0.7</f>
        <v>23059.399999999998</v>
      </c>
      <c r="J123" s="122">
        <f t="shared" ref="J123:J130" si="64">+I123-K123</f>
        <v>1559.3999999999978</v>
      </c>
      <c r="K123" s="142">
        <v>21500</v>
      </c>
      <c r="L123" s="146">
        <f t="shared" ref="L123" si="65">+H123-K123</f>
        <v>11442</v>
      </c>
      <c r="M123" s="145">
        <f t="shared" ref="M123" si="66">+L123/H123</f>
        <v>0.34733774512780036</v>
      </c>
    </row>
    <row r="124" spans="1:13">
      <c r="A124" s="108">
        <v>12.02</v>
      </c>
      <c r="B124" s="101" t="s">
        <v>88</v>
      </c>
      <c r="C124" s="102" t="s">
        <v>4</v>
      </c>
      <c r="D124" s="137">
        <v>66000</v>
      </c>
      <c r="E124" s="138">
        <v>69300</v>
      </c>
      <c r="F124" s="139">
        <v>65340</v>
      </c>
      <c r="G124" s="106">
        <f t="shared" si="22"/>
        <v>66880</v>
      </c>
      <c r="H124" s="107">
        <f>+ROUND(G124,0)</f>
        <v>66880</v>
      </c>
      <c r="I124" s="122">
        <f t="shared" si="63"/>
        <v>46816</v>
      </c>
      <c r="J124" s="122">
        <f t="shared" si="64"/>
        <v>-3184</v>
      </c>
      <c r="K124" s="142">
        <v>50000</v>
      </c>
      <c r="L124" s="146">
        <f t="shared" ref="L124:L130" si="67">+H124-K124</f>
        <v>16880</v>
      </c>
      <c r="M124" s="145">
        <f t="shared" ref="M124:M130" si="68">+L124/H124</f>
        <v>0.25239234449760767</v>
      </c>
    </row>
    <row r="125" spans="1:13">
      <c r="A125" s="108">
        <v>12.03</v>
      </c>
      <c r="B125" s="101" t="s">
        <v>89</v>
      </c>
      <c r="C125" s="102" t="s">
        <v>4</v>
      </c>
      <c r="D125" s="137">
        <v>79750</v>
      </c>
      <c r="E125" s="138">
        <v>83800</v>
      </c>
      <c r="F125" s="139">
        <v>78952.5</v>
      </c>
      <c r="G125" s="106">
        <f t="shared" si="22"/>
        <v>80834.166666666672</v>
      </c>
      <c r="H125" s="107">
        <f t="shared" ref="H125:H128" si="69">+ROUND(G125,0)</f>
        <v>80834</v>
      </c>
      <c r="I125" s="122">
        <f t="shared" si="63"/>
        <v>56583.799999999996</v>
      </c>
      <c r="J125" s="122">
        <f t="shared" si="64"/>
        <v>-3416.2000000000044</v>
      </c>
      <c r="K125" s="142">
        <v>60000</v>
      </c>
      <c r="L125" s="146">
        <f t="shared" si="67"/>
        <v>20834</v>
      </c>
      <c r="M125" s="145">
        <f t="shared" si="68"/>
        <v>0.2577380805106762</v>
      </c>
    </row>
    <row r="126" spans="1:13" ht="20">
      <c r="A126" s="4">
        <v>12.04</v>
      </c>
      <c r="B126" s="150" t="s">
        <v>59</v>
      </c>
      <c r="C126" s="72" t="s">
        <v>4</v>
      </c>
      <c r="D126" s="75">
        <v>126500</v>
      </c>
      <c r="E126" s="76">
        <v>132000</v>
      </c>
      <c r="F126" s="77">
        <v>123585</v>
      </c>
      <c r="G126" s="70">
        <f t="shared" si="22"/>
        <v>127361.66666666667</v>
      </c>
      <c r="H126" s="71">
        <f t="shared" si="69"/>
        <v>127362</v>
      </c>
      <c r="I126" s="122">
        <f t="shared" si="63"/>
        <v>89153.4</v>
      </c>
      <c r="J126" s="122">
        <f t="shared" si="64"/>
        <v>-20846.600000000006</v>
      </c>
      <c r="K126" s="142">
        <v>110000</v>
      </c>
      <c r="L126" s="146">
        <f t="shared" si="67"/>
        <v>17362</v>
      </c>
      <c r="M126" s="145">
        <f t="shared" si="68"/>
        <v>0.13632009547588764</v>
      </c>
    </row>
    <row r="127" spans="1:13">
      <c r="A127" s="4">
        <v>12.05</v>
      </c>
      <c r="B127" s="150" t="s">
        <v>60</v>
      </c>
      <c r="C127" s="72" t="s">
        <v>4</v>
      </c>
      <c r="D127" s="75">
        <v>621500</v>
      </c>
      <c r="E127" s="76">
        <v>678000</v>
      </c>
      <c r="F127" s="77">
        <v>666700</v>
      </c>
      <c r="G127" s="70">
        <f t="shared" si="22"/>
        <v>655400</v>
      </c>
      <c r="H127" s="71">
        <f t="shared" si="69"/>
        <v>655400</v>
      </c>
      <c r="I127" s="122">
        <f t="shared" si="63"/>
        <v>458780</v>
      </c>
      <c r="J127" s="122">
        <f t="shared" si="64"/>
        <v>-106220</v>
      </c>
      <c r="K127" s="142">
        <v>565000</v>
      </c>
      <c r="L127" s="146">
        <f t="shared" si="67"/>
        <v>90400</v>
      </c>
      <c r="M127" s="145">
        <f t="shared" si="68"/>
        <v>0.13793103448275862</v>
      </c>
    </row>
    <row r="128" spans="1:13" ht="22.5" customHeight="1">
      <c r="A128" s="4">
        <v>12.06</v>
      </c>
      <c r="B128" s="150" t="s">
        <v>76</v>
      </c>
      <c r="C128" s="26" t="s">
        <v>18</v>
      </c>
      <c r="D128" s="75">
        <v>29400</v>
      </c>
      <c r="E128" s="76">
        <v>30900</v>
      </c>
      <c r="F128" s="77">
        <v>29694</v>
      </c>
      <c r="G128" s="70">
        <f t="shared" si="22"/>
        <v>29998</v>
      </c>
      <c r="H128" s="71">
        <f t="shared" si="69"/>
        <v>29998</v>
      </c>
      <c r="I128" s="122">
        <f t="shared" si="63"/>
        <v>20998.6</v>
      </c>
      <c r="J128" s="122">
        <f t="shared" si="64"/>
        <v>-10751.400000000001</v>
      </c>
      <c r="K128" s="142">
        <v>31750</v>
      </c>
      <c r="L128" s="146">
        <f t="shared" si="67"/>
        <v>-1752</v>
      </c>
      <c r="M128" s="145">
        <f t="shared" si="68"/>
        <v>-5.8403893592906195E-2</v>
      </c>
    </row>
    <row r="129" spans="1:13" ht="32.25" customHeight="1">
      <c r="A129" s="4">
        <v>12.07</v>
      </c>
      <c r="B129" s="150" t="s">
        <v>33</v>
      </c>
      <c r="C129" s="72" t="s">
        <v>4</v>
      </c>
      <c r="D129" s="75">
        <v>30000</v>
      </c>
      <c r="E129" s="76">
        <v>31500</v>
      </c>
      <c r="F129" s="77">
        <v>30300</v>
      </c>
      <c r="G129" s="70">
        <f t="shared" si="22"/>
        <v>30600</v>
      </c>
      <c r="H129" s="71">
        <f>+ROUND(G129,0)</f>
        <v>30600</v>
      </c>
      <c r="I129" s="122">
        <f t="shared" si="63"/>
        <v>21420</v>
      </c>
      <c r="J129" s="122">
        <f t="shared" si="64"/>
        <v>-6580</v>
      </c>
      <c r="K129" s="142">
        <v>28000</v>
      </c>
      <c r="L129" s="146">
        <f t="shared" si="67"/>
        <v>2600</v>
      </c>
      <c r="M129" s="145">
        <f t="shared" si="68"/>
        <v>8.4967320261437912E-2</v>
      </c>
    </row>
    <row r="130" spans="1:13" ht="29.25" customHeight="1">
      <c r="A130" s="4">
        <v>12.08</v>
      </c>
      <c r="B130" s="150" t="s">
        <v>34</v>
      </c>
      <c r="C130" s="72" t="s">
        <v>4</v>
      </c>
      <c r="D130" s="75">
        <v>32500</v>
      </c>
      <c r="E130" s="76">
        <v>34150</v>
      </c>
      <c r="F130" s="77">
        <v>32825</v>
      </c>
      <c r="G130" s="70">
        <f t="shared" si="22"/>
        <v>33158.333333333336</v>
      </c>
      <c r="H130" s="71">
        <f>+ROUND(G130,0)</f>
        <v>33158</v>
      </c>
      <c r="I130" s="122">
        <f t="shared" si="63"/>
        <v>23210.6</v>
      </c>
      <c r="J130" s="122">
        <f t="shared" si="64"/>
        <v>-4789.4000000000015</v>
      </c>
      <c r="K130" s="142">
        <v>28000</v>
      </c>
      <c r="L130" s="146">
        <f t="shared" si="67"/>
        <v>5158</v>
      </c>
      <c r="M130" s="145">
        <f t="shared" si="68"/>
        <v>0.15555823632305929</v>
      </c>
    </row>
    <row r="131" spans="1:13" ht="25.5" customHeight="1">
      <c r="A131" s="108">
        <v>12.09</v>
      </c>
      <c r="B131" s="141" t="s">
        <v>113</v>
      </c>
      <c r="C131" s="102" t="s">
        <v>4</v>
      </c>
      <c r="D131" s="137">
        <v>65231</v>
      </c>
      <c r="E131" s="138">
        <v>68500</v>
      </c>
      <c r="F131" s="139">
        <v>64578.69</v>
      </c>
      <c r="G131" s="106">
        <f t="shared" si="22"/>
        <v>66103.23</v>
      </c>
      <c r="H131" s="107">
        <f t="shared" ref="H131:H133" si="70">+ROUND(G131,0)</f>
        <v>66103</v>
      </c>
      <c r="I131" s="125" t="s">
        <v>170</v>
      </c>
      <c r="J131" s="122"/>
    </row>
    <row r="132" spans="1:13" ht="25.5" customHeight="1">
      <c r="A132" s="135">
        <v>12.1</v>
      </c>
      <c r="B132" s="141" t="s">
        <v>129</v>
      </c>
      <c r="C132" s="102" t="s">
        <v>4</v>
      </c>
      <c r="D132" s="137">
        <v>65321</v>
      </c>
      <c r="E132" s="138">
        <v>68600</v>
      </c>
      <c r="F132" s="139">
        <v>64667.79</v>
      </c>
      <c r="G132" s="106">
        <f t="shared" si="22"/>
        <v>66196.263333333336</v>
      </c>
      <c r="H132" s="107">
        <f t="shared" si="70"/>
        <v>66196</v>
      </c>
      <c r="I132" s="125" t="s">
        <v>170</v>
      </c>
      <c r="J132" s="122"/>
    </row>
    <row r="133" spans="1:13" ht="24.75" customHeight="1">
      <c r="A133" s="135">
        <v>12.11</v>
      </c>
      <c r="B133" s="141" t="s">
        <v>130</v>
      </c>
      <c r="C133" s="102" t="s">
        <v>4</v>
      </c>
      <c r="D133" s="137">
        <v>75321</v>
      </c>
      <c r="E133" s="138">
        <v>79100</v>
      </c>
      <c r="F133" s="139">
        <v>76074.210000000006</v>
      </c>
      <c r="G133" s="106">
        <f t="shared" ref="G133:G138" si="71">+AVERAGE(D133:F133)</f>
        <v>76831.736666666679</v>
      </c>
      <c r="H133" s="107">
        <f t="shared" si="70"/>
        <v>76832</v>
      </c>
      <c r="I133" s="125" t="s">
        <v>170</v>
      </c>
      <c r="J133" s="122"/>
    </row>
    <row r="134" spans="1:13" ht="15" customHeight="1">
      <c r="A134" s="2">
        <v>13</v>
      </c>
      <c r="B134" s="3" t="s">
        <v>100</v>
      </c>
      <c r="C134" s="19"/>
      <c r="D134" s="82"/>
      <c r="E134" s="82"/>
      <c r="F134" s="80"/>
      <c r="G134" s="81"/>
      <c r="H134" s="64"/>
      <c r="I134" s="126"/>
      <c r="J134" s="126"/>
    </row>
    <row r="135" spans="1:13" ht="50">
      <c r="A135" s="108">
        <v>13.01</v>
      </c>
      <c r="B135" s="109" t="s">
        <v>51</v>
      </c>
      <c r="C135" s="102" t="s">
        <v>19</v>
      </c>
      <c r="D135" s="137">
        <v>216000</v>
      </c>
      <c r="E135" s="138">
        <v>226800</v>
      </c>
      <c r="F135" s="139">
        <v>220320</v>
      </c>
      <c r="G135" s="106">
        <f t="shared" si="71"/>
        <v>221040</v>
      </c>
      <c r="H135" s="107">
        <f>+ROUND(G135,0)</f>
        <v>221040</v>
      </c>
      <c r="I135" s="122">
        <v>23210.6</v>
      </c>
      <c r="J135" s="122">
        <v>-4789.4000000000015</v>
      </c>
      <c r="K135" s="142">
        <v>132000</v>
      </c>
      <c r="L135" s="146">
        <f t="shared" ref="L135" si="72">+H135-K135</f>
        <v>89040</v>
      </c>
      <c r="M135" s="145">
        <f t="shared" ref="M135" si="73">+L135/H135</f>
        <v>0.40282301845819762</v>
      </c>
    </row>
    <row r="136" spans="1:13" ht="20">
      <c r="A136" s="4">
        <v>13.02</v>
      </c>
      <c r="B136" s="10" t="s">
        <v>111</v>
      </c>
      <c r="C136" s="72" t="s">
        <v>19</v>
      </c>
      <c r="D136" s="75">
        <v>148500</v>
      </c>
      <c r="E136" s="76">
        <v>156000</v>
      </c>
      <c r="F136" s="77">
        <v>152955</v>
      </c>
      <c r="G136" s="70">
        <f t="shared" si="71"/>
        <v>152485</v>
      </c>
      <c r="H136" s="71">
        <f t="shared" ref="H136:H138" si="74">+ROUND(G136,0)</f>
        <v>152485</v>
      </c>
      <c r="I136" s="122"/>
      <c r="J136" s="122"/>
    </row>
    <row r="137" spans="1:13" ht="20">
      <c r="A137" s="4">
        <v>13.03</v>
      </c>
      <c r="B137" s="10" t="s">
        <v>109</v>
      </c>
      <c r="C137" s="72" t="s">
        <v>19</v>
      </c>
      <c r="D137" s="75">
        <v>65340</v>
      </c>
      <c r="E137" s="76">
        <v>68650</v>
      </c>
      <c r="F137" s="77">
        <v>66646.8</v>
      </c>
      <c r="G137" s="70">
        <f t="shared" si="71"/>
        <v>66878.933333333334</v>
      </c>
      <c r="H137" s="71">
        <f t="shared" si="74"/>
        <v>66879</v>
      </c>
      <c r="I137" s="122"/>
      <c r="J137" s="122"/>
    </row>
    <row r="138" spans="1:13" ht="20">
      <c r="A138" s="4">
        <v>13.04</v>
      </c>
      <c r="B138" s="10" t="s">
        <v>110</v>
      </c>
      <c r="C138" s="72" t="s">
        <v>19</v>
      </c>
      <c r="D138" s="75">
        <v>385265.1</v>
      </c>
      <c r="E138" s="76">
        <v>404550</v>
      </c>
      <c r="F138" s="77">
        <v>404528.36</v>
      </c>
      <c r="G138" s="70">
        <f t="shared" si="71"/>
        <v>398114.48666666663</v>
      </c>
      <c r="H138" s="71">
        <f t="shared" si="74"/>
        <v>398114</v>
      </c>
      <c r="I138" s="122"/>
      <c r="J138" s="122"/>
    </row>
    <row r="139" spans="1:13">
      <c r="A139" s="11"/>
      <c r="B139" s="98" t="s">
        <v>38</v>
      </c>
      <c r="C139" s="98"/>
      <c r="D139" s="97">
        <f>SUM(D3:D138)</f>
        <v>18870003.649999999</v>
      </c>
      <c r="E139" s="95">
        <f>SUM(E3:E138)</f>
        <v>19863406.359999999</v>
      </c>
      <c r="F139" s="96">
        <f t="shared" ref="F139:G139" si="75">SUM(F3:F138)</f>
        <v>19375658.580000002</v>
      </c>
      <c r="G139" s="96">
        <f t="shared" si="75"/>
        <v>19369689.530000012</v>
      </c>
      <c r="H139" s="99">
        <f>SUM(H3:H138)</f>
        <v>19369692</v>
      </c>
      <c r="I139" s="128"/>
      <c r="J139" s="128"/>
    </row>
    <row r="140" spans="1:13" ht="15" thickBot="1">
      <c r="E140" s="93"/>
      <c r="F140" s="43"/>
    </row>
    <row r="141" spans="1:13">
      <c r="E141" s="94"/>
    </row>
  </sheetData>
  <hyperlinks>
    <hyperlink ref="L35" r:id="rId1"/>
    <hyperlink ref="L36" r:id="rId2"/>
    <hyperlink ref="L15" r:id="rId3"/>
    <hyperlink ref="L14" r:id="rId4"/>
  </hyperlinks>
  <pageMargins left="0.7" right="0.7" top="1.3149999999999999" bottom="0.75" header="0.3" footer="0.3"/>
  <pageSetup paperSize="9" scale="65" orientation="portrait"/>
  <rowBreaks count="1" manualBreakCount="1">
    <brk id="105" max="7" man="1"/>
  </rowBreaks>
  <colBreaks count="1" manualBreakCount="1">
    <brk id="10" max="139" man="1"/>
  </colBreaks>
  <legacyDrawing r:id="rId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41"/>
  <sheetViews>
    <sheetView topLeftCell="A22" zoomScale="85" zoomScaleNormal="85" zoomScaleSheetLayoutView="70" zoomScalePageLayoutView="85" workbookViewId="0">
      <selection activeCell="B45" sqref="B45"/>
    </sheetView>
  </sheetViews>
  <sheetFormatPr baseColWidth="10" defaultRowHeight="14" x14ac:dyDescent="0"/>
  <cols>
    <col min="2" max="2" width="33.5" customWidth="1"/>
    <col min="4" max="4" width="15.33203125" customWidth="1"/>
    <col min="5" max="6" width="15.83203125" customWidth="1"/>
    <col min="7" max="7" width="14.6640625" customWidth="1"/>
    <col min="8" max="8" width="15.33203125" customWidth="1"/>
    <col min="9" max="10" width="15.33203125" style="143" customWidth="1"/>
    <col min="11" max="11" width="17.33203125" style="142" customWidth="1"/>
    <col min="12" max="12" width="14.5" style="143" customWidth="1"/>
    <col min="13" max="13" width="11.5" style="143" customWidth="1"/>
    <col min="14" max="14" width="14" style="158" bestFit="1" customWidth="1"/>
    <col min="15" max="15" width="10.83203125" style="143"/>
    <col min="16" max="17" width="12" bestFit="1" customWidth="1"/>
  </cols>
  <sheetData>
    <row r="1" spans="1:18" ht="54" customHeight="1">
      <c r="A1" s="1"/>
      <c r="B1" s="1" t="s">
        <v>0</v>
      </c>
      <c r="C1" s="1" t="s">
        <v>1</v>
      </c>
      <c r="D1" s="1" t="s">
        <v>150</v>
      </c>
      <c r="E1" s="1" t="s">
        <v>151</v>
      </c>
      <c r="F1" s="23" t="s">
        <v>152</v>
      </c>
      <c r="G1" s="23" t="s">
        <v>39</v>
      </c>
      <c r="H1" s="23" t="s">
        <v>40</v>
      </c>
      <c r="I1" s="120"/>
      <c r="J1" s="120"/>
      <c r="N1" s="171" t="s">
        <v>231</v>
      </c>
    </row>
    <row r="2" spans="1:18" ht="15" customHeight="1">
      <c r="A2" s="2">
        <v>1</v>
      </c>
      <c r="B2" s="3" t="s">
        <v>2</v>
      </c>
      <c r="C2" s="2"/>
      <c r="D2" s="22"/>
      <c r="E2" s="3"/>
      <c r="F2" s="22"/>
      <c r="G2" s="3"/>
      <c r="H2" s="3"/>
      <c r="I2" s="121"/>
      <c r="J2" s="121"/>
      <c r="K2" s="170" t="s">
        <v>221</v>
      </c>
      <c r="N2" s="159" t="s">
        <v>186</v>
      </c>
    </row>
    <row r="3" spans="1:18" ht="41.25" customHeight="1">
      <c r="A3" s="4">
        <v>1.01</v>
      </c>
      <c r="B3" s="129" t="s">
        <v>3</v>
      </c>
      <c r="C3" s="114" t="s">
        <v>4</v>
      </c>
      <c r="D3" s="115">
        <v>105965</v>
      </c>
      <c r="E3" s="130">
        <v>112450</v>
      </c>
      <c r="F3" s="117">
        <v>106254</v>
      </c>
      <c r="G3" s="118">
        <f>+AVERAGE(D3:F3)</f>
        <v>108223</v>
      </c>
      <c r="H3" s="119">
        <f>+ROUND(G3,0)</f>
        <v>108223</v>
      </c>
      <c r="I3" s="122"/>
      <c r="J3" s="122"/>
      <c r="K3" s="142">
        <f>+'[1]Para cotización '!$F$3</f>
        <v>90214</v>
      </c>
      <c r="L3" s="144">
        <f t="shared" ref="L3:L8" si="0">+H3-K3</f>
        <v>18009</v>
      </c>
      <c r="M3" s="145">
        <f>+L3/H3</f>
        <v>0.16640640159670311</v>
      </c>
      <c r="N3" s="160"/>
    </row>
    <row r="4" spans="1:18" ht="45.75" customHeight="1">
      <c r="A4" s="4">
        <v>1.02</v>
      </c>
      <c r="B4" s="129" t="s">
        <v>5</v>
      </c>
      <c r="C4" s="114" t="s">
        <v>4</v>
      </c>
      <c r="D4" s="115">
        <v>130254</v>
      </c>
      <c r="E4" s="116">
        <v>145100</v>
      </c>
      <c r="F4" s="117">
        <v>131508</v>
      </c>
      <c r="G4" s="118">
        <f t="shared" ref="G4:G68" si="1">+AVERAGE(D4:F4)</f>
        <v>135620.66666666666</v>
      </c>
      <c r="H4" s="119">
        <f t="shared" ref="H4:H117" si="2">+ROUND(G4,0)</f>
        <v>135621</v>
      </c>
      <c r="I4" s="122"/>
      <c r="J4" s="122"/>
      <c r="K4" s="142">
        <f>+'[1]Para cotización '!$F$4</f>
        <v>113494</v>
      </c>
      <c r="L4" s="144">
        <f t="shared" si="0"/>
        <v>22127</v>
      </c>
      <c r="M4" s="145">
        <f t="shared" ref="M4:M12" si="3">+L4/H4</f>
        <v>0.16315319898835726</v>
      </c>
    </row>
    <row r="5" spans="1:18" ht="38.25" customHeight="1">
      <c r="A5" s="4">
        <v>1.03</v>
      </c>
      <c r="B5" s="129" t="s">
        <v>6</v>
      </c>
      <c r="C5" s="114" t="s">
        <v>4</v>
      </c>
      <c r="D5" s="131">
        <v>156032</v>
      </c>
      <c r="E5" s="131">
        <v>172700</v>
      </c>
      <c r="F5" s="132">
        <v>154797</v>
      </c>
      <c r="G5" s="118">
        <f t="shared" si="1"/>
        <v>161176.33333333334</v>
      </c>
      <c r="H5" s="119">
        <f t="shared" si="2"/>
        <v>161176</v>
      </c>
      <c r="I5" s="122"/>
      <c r="J5" s="122"/>
      <c r="K5" s="142">
        <v>135982</v>
      </c>
      <c r="L5" s="144">
        <f t="shared" si="0"/>
        <v>25194</v>
      </c>
      <c r="M5" s="145">
        <f t="shared" si="3"/>
        <v>0.15631359507619</v>
      </c>
    </row>
    <row r="6" spans="1:18" ht="35.25" customHeight="1">
      <c r="A6" s="4">
        <v>1.04</v>
      </c>
      <c r="B6" s="101" t="s">
        <v>7</v>
      </c>
      <c r="C6" s="102" t="s">
        <v>8</v>
      </c>
      <c r="D6" s="157">
        <v>39100</v>
      </c>
      <c r="E6" s="110">
        <v>41100</v>
      </c>
      <c r="F6" s="111">
        <v>38113</v>
      </c>
      <c r="G6" s="106">
        <f t="shared" si="1"/>
        <v>39437.666666666664</v>
      </c>
      <c r="H6" s="107">
        <f t="shared" si="2"/>
        <v>39438</v>
      </c>
      <c r="I6" s="122"/>
      <c r="J6" s="122"/>
      <c r="K6" s="142">
        <f>+N6</f>
        <v>27424.799999999999</v>
      </c>
      <c r="L6" s="144">
        <f t="shared" si="0"/>
        <v>12013.2</v>
      </c>
      <c r="M6" s="145">
        <f>+L6/H6</f>
        <v>0.30460976722957556</v>
      </c>
      <c r="N6" s="160">
        <f>21096*1.3</f>
        <v>27424.799999999999</v>
      </c>
      <c r="O6" s="144" t="s">
        <v>185</v>
      </c>
      <c r="P6" s="100"/>
      <c r="Q6" s="154"/>
      <c r="R6" s="155"/>
    </row>
    <row r="7" spans="1:18" ht="38.25" customHeight="1">
      <c r="A7" s="4">
        <v>1.05</v>
      </c>
      <c r="B7" s="129" t="s">
        <v>9</v>
      </c>
      <c r="C7" s="114" t="s">
        <v>8</v>
      </c>
      <c r="D7" s="131">
        <v>47695</v>
      </c>
      <c r="E7" s="131">
        <v>51150</v>
      </c>
      <c r="F7" s="132">
        <v>46798</v>
      </c>
      <c r="G7" s="118">
        <f t="shared" si="1"/>
        <v>48547.666666666664</v>
      </c>
      <c r="H7" s="119">
        <f t="shared" si="2"/>
        <v>48548</v>
      </c>
      <c r="I7" s="122"/>
      <c r="J7" s="122"/>
      <c r="K7" s="142">
        <f t="shared" ref="K7:K8" si="4">+N7</f>
        <v>39871</v>
      </c>
      <c r="L7" s="144">
        <f t="shared" si="0"/>
        <v>8677</v>
      </c>
      <c r="M7" s="145">
        <f t="shared" si="3"/>
        <v>0.17873032874680728</v>
      </c>
      <c r="N7" s="160">
        <f>30670*1.3</f>
        <v>39871</v>
      </c>
      <c r="O7" s="144" t="s">
        <v>185</v>
      </c>
    </row>
    <row r="8" spans="1:18" ht="38.25" customHeight="1">
      <c r="A8" s="4">
        <v>1.06</v>
      </c>
      <c r="B8" s="129" t="s">
        <v>10</v>
      </c>
      <c r="C8" s="114" t="s">
        <v>8</v>
      </c>
      <c r="D8" s="131">
        <v>63645</v>
      </c>
      <c r="E8" s="131">
        <v>66900</v>
      </c>
      <c r="F8" s="132">
        <v>64917.9</v>
      </c>
      <c r="G8" s="118">
        <f t="shared" si="1"/>
        <v>65154.299999999996</v>
      </c>
      <c r="H8" s="119">
        <f t="shared" si="2"/>
        <v>65154</v>
      </c>
      <c r="I8" s="122"/>
      <c r="J8" s="122"/>
      <c r="K8" s="142">
        <f t="shared" si="4"/>
        <v>55902.6</v>
      </c>
      <c r="L8" s="144">
        <f t="shared" si="0"/>
        <v>9251.4000000000015</v>
      </c>
      <c r="M8" s="145">
        <f t="shared" si="3"/>
        <v>0.14199281701814165</v>
      </c>
      <c r="N8" s="160">
        <f>43002*1.3</f>
        <v>55902.6</v>
      </c>
      <c r="O8" s="144" t="s">
        <v>185</v>
      </c>
    </row>
    <row r="9" spans="1:18" ht="27.75" customHeight="1">
      <c r="A9" s="2">
        <v>2</v>
      </c>
      <c r="B9" s="3" t="s">
        <v>11</v>
      </c>
      <c r="C9" s="17"/>
      <c r="D9" s="61"/>
      <c r="E9" s="59"/>
      <c r="F9" s="60"/>
      <c r="G9" s="81"/>
      <c r="H9" s="61"/>
      <c r="I9" s="123"/>
      <c r="J9" s="123"/>
      <c r="K9" s="148"/>
      <c r="N9" s="160"/>
    </row>
    <row r="10" spans="1:18" ht="34.5" customHeight="1">
      <c r="A10" s="4">
        <v>2.0099999999999998</v>
      </c>
      <c r="B10" s="129" t="s">
        <v>12</v>
      </c>
      <c r="C10" s="114" t="s">
        <v>8</v>
      </c>
      <c r="D10" s="115">
        <v>35987</v>
      </c>
      <c r="E10" s="116">
        <v>40799.69</v>
      </c>
      <c r="F10" s="117">
        <v>34142</v>
      </c>
      <c r="G10" s="118">
        <f t="shared" si="1"/>
        <v>36976.230000000003</v>
      </c>
      <c r="H10" s="119">
        <f t="shared" si="2"/>
        <v>36976</v>
      </c>
      <c r="I10" s="122"/>
      <c r="J10" s="122"/>
      <c r="K10" s="147">
        <f>+N10</f>
        <v>27424.799999999999</v>
      </c>
      <c r="L10" s="144">
        <f>+H10-K10</f>
        <v>9551.2000000000007</v>
      </c>
      <c r="M10" s="145">
        <f t="shared" si="3"/>
        <v>0.2583080917351796</v>
      </c>
      <c r="N10" s="160">
        <f>21096*1.3</f>
        <v>27424.799999999999</v>
      </c>
    </row>
    <row r="11" spans="1:18" ht="33.75" customHeight="1">
      <c r="A11" s="4">
        <v>2.02</v>
      </c>
      <c r="B11" s="129" t="s">
        <v>13</v>
      </c>
      <c r="C11" s="114" t="s">
        <v>8</v>
      </c>
      <c r="D11" s="115">
        <v>45321</v>
      </c>
      <c r="E11" s="116">
        <v>46987</v>
      </c>
      <c r="F11" s="117">
        <v>46556</v>
      </c>
      <c r="G11" s="118">
        <f t="shared" si="1"/>
        <v>46288</v>
      </c>
      <c r="H11" s="119">
        <f t="shared" si="2"/>
        <v>46288</v>
      </c>
      <c r="I11" s="122"/>
      <c r="J11" s="122"/>
      <c r="K11" s="147">
        <f t="shared" ref="K11:K13" si="5">+N11</f>
        <v>55902.6</v>
      </c>
      <c r="L11" s="144">
        <f>+H11-K11</f>
        <v>-9614.5999999999985</v>
      </c>
      <c r="M11" s="145">
        <f t="shared" si="3"/>
        <v>-0.20771258209471133</v>
      </c>
      <c r="N11" s="160">
        <f>43002*1.3</f>
        <v>55902.6</v>
      </c>
    </row>
    <row r="12" spans="1:18" ht="33.75" customHeight="1">
      <c r="A12" s="4">
        <v>2.0299999999999998</v>
      </c>
      <c r="B12" s="129" t="s">
        <v>14</v>
      </c>
      <c r="C12" s="114" t="s">
        <v>8</v>
      </c>
      <c r="D12" s="115">
        <v>65987</v>
      </c>
      <c r="E12" s="116">
        <v>64321</v>
      </c>
      <c r="F12" s="117">
        <v>66897</v>
      </c>
      <c r="G12" s="118">
        <f t="shared" si="1"/>
        <v>65735</v>
      </c>
      <c r="H12" s="119">
        <f t="shared" si="2"/>
        <v>65735</v>
      </c>
      <c r="I12" s="122"/>
      <c r="J12" s="122"/>
      <c r="K12" s="147">
        <f t="shared" si="5"/>
        <v>121490.2</v>
      </c>
      <c r="L12" s="144">
        <f>+H12-K12</f>
        <v>-55755.199999999997</v>
      </c>
      <c r="M12" s="145">
        <f t="shared" si="3"/>
        <v>-0.84818133414467178</v>
      </c>
      <c r="N12" s="160">
        <f>93454*1.3</f>
        <v>121490.2</v>
      </c>
    </row>
    <row r="13" spans="1:18" ht="33.75" customHeight="1">
      <c r="A13" s="4">
        <v>2.04</v>
      </c>
      <c r="B13" s="129" t="s">
        <v>101</v>
      </c>
      <c r="C13" s="114" t="s">
        <v>8</v>
      </c>
      <c r="D13" s="115">
        <v>32562</v>
      </c>
      <c r="E13" s="116">
        <v>34200</v>
      </c>
      <c r="F13" s="117">
        <v>34190.1</v>
      </c>
      <c r="G13" s="118">
        <f t="shared" si="1"/>
        <v>33650.700000000004</v>
      </c>
      <c r="H13" s="119">
        <f t="shared" si="2"/>
        <v>33651</v>
      </c>
      <c r="J13" s="122"/>
      <c r="K13" s="147">
        <f t="shared" si="5"/>
        <v>0</v>
      </c>
      <c r="L13" s="144">
        <f>+H13-K13</f>
        <v>33651</v>
      </c>
      <c r="M13" s="145">
        <f>+L13/H13</f>
        <v>1</v>
      </c>
    </row>
    <row r="14" spans="1:18" ht="38.25" customHeight="1">
      <c r="A14" s="108">
        <v>2.0499999999999998</v>
      </c>
      <c r="B14" s="109" t="s">
        <v>98</v>
      </c>
      <c r="C14" s="102" t="s">
        <v>8</v>
      </c>
      <c r="D14" s="103">
        <v>17986</v>
      </c>
      <c r="E14" s="110">
        <v>18900</v>
      </c>
      <c r="F14" s="111">
        <v>18165.86</v>
      </c>
      <c r="G14" s="106">
        <f t="shared" si="1"/>
        <v>18350.62</v>
      </c>
      <c r="H14" s="107">
        <f t="shared" si="2"/>
        <v>18351</v>
      </c>
      <c r="I14" s="107">
        <v>3881.62</v>
      </c>
      <c r="J14" s="112" t="s">
        <v>196</v>
      </c>
      <c r="K14" s="113" t="s">
        <v>184</v>
      </c>
    </row>
    <row r="15" spans="1:18" ht="48.75" customHeight="1">
      <c r="A15" s="108">
        <v>2.06</v>
      </c>
      <c r="B15" s="109" t="s">
        <v>112</v>
      </c>
      <c r="C15" s="102" t="s">
        <v>8</v>
      </c>
      <c r="D15" s="103">
        <v>61625</v>
      </c>
      <c r="E15" s="110">
        <v>64800</v>
      </c>
      <c r="F15" s="111">
        <v>62857.5</v>
      </c>
      <c r="G15" s="106">
        <f t="shared" si="1"/>
        <v>63094.166666666664</v>
      </c>
      <c r="H15" s="107">
        <f t="shared" si="2"/>
        <v>63094</v>
      </c>
      <c r="I15" s="107">
        <v>53764</v>
      </c>
      <c r="J15" s="112" t="s">
        <v>216</v>
      </c>
      <c r="K15" s="113" t="s">
        <v>215</v>
      </c>
    </row>
    <row r="16" spans="1:18">
      <c r="A16" s="2">
        <v>3</v>
      </c>
      <c r="B16" s="3" t="s">
        <v>15</v>
      </c>
      <c r="C16" s="19"/>
      <c r="D16" s="63"/>
      <c r="E16" s="83"/>
      <c r="F16" s="60"/>
      <c r="G16" s="81"/>
      <c r="H16" s="63"/>
      <c r="I16" s="124"/>
      <c r="J16" s="124"/>
    </row>
    <row r="17" spans="1:17" ht="77.25" customHeight="1">
      <c r="A17" s="108">
        <v>3.01</v>
      </c>
      <c r="B17" s="109" t="s">
        <v>16</v>
      </c>
      <c r="C17" s="102" t="s">
        <v>4</v>
      </c>
      <c r="D17" s="103">
        <v>35012</v>
      </c>
      <c r="E17" s="110">
        <v>37930</v>
      </c>
      <c r="F17" s="111">
        <v>37366</v>
      </c>
      <c r="G17" s="106">
        <f t="shared" si="1"/>
        <v>36769.333333333336</v>
      </c>
      <c r="H17" s="107">
        <f t="shared" si="2"/>
        <v>36769</v>
      </c>
      <c r="I17" s="112" t="s">
        <v>170</v>
      </c>
      <c r="J17" s="122"/>
    </row>
    <row r="18" spans="1:17" ht="105.75" customHeight="1">
      <c r="A18" s="108">
        <v>3.02</v>
      </c>
      <c r="B18" s="109" t="s">
        <v>114</v>
      </c>
      <c r="C18" s="102" t="s">
        <v>4</v>
      </c>
      <c r="D18" s="103">
        <v>35246</v>
      </c>
      <c r="E18" s="110">
        <v>38295</v>
      </c>
      <c r="F18" s="111">
        <v>38333</v>
      </c>
      <c r="G18" s="106">
        <f t="shared" si="1"/>
        <v>37291.333333333336</v>
      </c>
      <c r="H18" s="107">
        <f t="shared" si="2"/>
        <v>37291</v>
      </c>
      <c r="I18" s="112" t="s">
        <v>170</v>
      </c>
      <c r="J18" s="122"/>
    </row>
    <row r="19" spans="1:17" ht="79.5" customHeight="1">
      <c r="A19" s="108">
        <v>3.03</v>
      </c>
      <c r="B19" s="109" t="s">
        <v>17</v>
      </c>
      <c r="C19" s="102" t="s">
        <v>18</v>
      </c>
      <c r="D19" s="103">
        <v>29666</v>
      </c>
      <c r="E19" s="110">
        <v>32233</v>
      </c>
      <c r="F19" s="111">
        <v>32401</v>
      </c>
      <c r="G19" s="106">
        <f t="shared" si="1"/>
        <v>31433.333333333332</v>
      </c>
      <c r="H19" s="107">
        <f t="shared" si="2"/>
        <v>31433</v>
      </c>
      <c r="I19" s="112" t="s">
        <v>170</v>
      </c>
      <c r="J19" s="122"/>
    </row>
    <row r="20" spans="1:17" ht="39.75" customHeight="1">
      <c r="A20" s="4">
        <v>3.04</v>
      </c>
      <c r="B20" s="129" t="s">
        <v>52</v>
      </c>
      <c r="C20" s="114" t="s">
        <v>4</v>
      </c>
      <c r="D20" s="115">
        <v>353100</v>
      </c>
      <c r="E20" s="116">
        <v>370800</v>
      </c>
      <c r="F20" s="117">
        <v>384879</v>
      </c>
      <c r="G20" s="118">
        <f t="shared" si="1"/>
        <v>369593</v>
      </c>
      <c r="H20" s="119">
        <f t="shared" si="2"/>
        <v>369593</v>
      </c>
      <c r="I20" s="122"/>
      <c r="J20" s="122"/>
    </row>
    <row r="21" spans="1:17" ht="41.25" customHeight="1">
      <c r="A21" s="4">
        <v>3.05</v>
      </c>
      <c r="B21" s="129" t="s">
        <v>53</v>
      </c>
      <c r="C21" s="114" t="s">
        <v>4</v>
      </c>
      <c r="D21" s="115">
        <v>388846</v>
      </c>
      <c r="E21" s="116">
        <v>429700</v>
      </c>
      <c r="F21" s="117">
        <v>425568</v>
      </c>
      <c r="G21" s="118">
        <f t="shared" si="1"/>
        <v>414704.66666666669</v>
      </c>
      <c r="H21" s="119">
        <f t="shared" si="2"/>
        <v>414705</v>
      </c>
      <c r="I21" s="122"/>
      <c r="J21" s="122"/>
    </row>
    <row r="22" spans="1:17" ht="31.5" customHeight="1">
      <c r="A22" s="4">
        <v>3.06</v>
      </c>
      <c r="B22" s="129" t="s">
        <v>99</v>
      </c>
      <c r="C22" s="114" t="s">
        <v>4</v>
      </c>
      <c r="D22" s="115">
        <v>75689</v>
      </c>
      <c r="E22" s="116">
        <v>79500</v>
      </c>
      <c r="F22" s="117">
        <v>81744.12</v>
      </c>
      <c r="G22" s="118">
        <f t="shared" si="1"/>
        <v>78977.706666666665</v>
      </c>
      <c r="H22" s="119">
        <f t="shared" si="2"/>
        <v>78978</v>
      </c>
      <c r="I22" s="122"/>
      <c r="J22" s="122"/>
    </row>
    <row r="23" spans="1:17" ht="27" customHeight="1">
      <c r="A23" s="4">
        <v>3.07</v>
      </c>
      <c r="B23" s="129" t="s">
        <v>43</v>
      </c>
      <c r="C23" s="114" t="s">
        <v>4</v>
      </c>
      <c r="D23" s="115">
        <v>90000</v>
      </c>
      <c r="E23" s="116">
        <v>94500</v>
      </c>
      <c r="F23" s="117">
        <v>93600</v>
      </c>
      <c r="G23" s="118">
        <f t="shared" si="1"/>
        <v>92700</v>
      </c>
      <c r="H23" s="119">
        <f t="shared" si="2"/>
        <v>92700</v>
      </c>
      <c r="I23" s="122"/>
      <c r="J23" s="122"/>
      <c r="K23" s="147">
        <v>80267</v>
      </c>
      <c r="L23" s="146">
        <f t="shared" ref="L23:L30" si="6">+G23-K23</f>
        <v>12433</v>
      </c>
      <c r="M23" s="145">
        <f t="shared" ref="M23:M30" si="7">+L23/H23</f>
        <v>0.1341208198489752</v>
      </c>
    </row>
    <row r="24" spans="1:17" ht="20">
      <c r="A24" s="4">
        <v>3.08</v>
      </c>
      <c r="B24" s="129" t="s">
        <v>61</v>
      </c>
      <c r="C24" s="114" t="s">
        <v>4</v>
      </c>
      <c r="D24" s="115">
        <v>26400</v>
      </c>
      <c r="E24" s="116">
        <v>27800</v>
      </c>
      <c r="F24" s="117">
        <v>27456</v>
      </c>
      <c r="G24" s="118">
        <f t="shared" si="1"/>
        <v>27218.666666666668</v>
      </c>
      <c r="H24" s="119">
        <f t="shared" si="2"/>
        <v>27219</v>
      </c>
      <c r="I24" s="122"/>
      <c r="J24" s="122"/>
      <c r="K24" s="147">
        <v>24682</v>
      </c>
      <c r="L24" s="146">
        <f t="shared" si="6"/>
        <v>2536.6666666666679</v>
      </c>
      <c r="M24" s="145">
        <f t="shared" si="7"/>
        <v>9.3194704679329429E-2</v>
      </c>
    </row>
    <row r="25" spans="1:17" ht="20">
      <c r="A25" s="4">
        <v>3.09</v>
      </c>
      <c r="B25" s="129" t="s">
        <v>62</v>
      </c>
      <c r="C25" s="114" t="s">
        <v>18</v>
      </c>
      <c r="D25" s="115">
        <v>32500</v>
      </c>
      <c r="E25" s="116">
        <v>34150</v>
      </c>
      <c r="F25" s="117">
        <v>34450</v>
      </c>
      <c r="G25" s="118">
        <f t="shared" si="1"/>
        <v>33700</v>
      </c>
      <c r="H25" s="119">
        <f t="shared" si="2"/>
        <v>33700</v>
      </c>
      <c r="I25" s="122"/>
      <c r="J25" s="122"/>
      <c r="K25" s="147">
        <v>28127</v>
      </c>
      <c r="L25" s="146">
        <f t="shared" si="6"/>
        <v>5573</v>
      </c>
      <c r="M25" s="145">
        <f t="shared" si="7"/>
        <v>0.16537091988130564</v>
      </c>
    </row>
    <row r="26" spans="1:17">
      <c r="A26" s="9">
        <v>3.1</v>
      </c>
      <c r="B26" s="129" t="s">
        <v>63</v>
      </c>
      <c r="C26" s="114" t="s">
        <v>4</v>
      </c>
      <c r="D26" s="115">
        <v>44100</v>
      </c>
      <c r="E26" s="116">
        <v>46350</v>
      </c>
      <c r="F26" s="117">
        <v>46305</v>
      </c>
      <c r="G26" s="118">
        <f t="shared" si="1"/>
        <v>45585</v>
      </c>
      <c r="H26" s="119">
        <f t="shared" si="2"/>
        <v>45585</v>
      </c>
      <c r="I26" s="122"/>
      <c r="J26" s="122"/>
      <c r="K26" s="147">
        <v>38107</v>
      </c>
      <c r="L26" s="146">
        <f t="shared" si="6"/>
        <v>7478</v>
      </c>
      <c r="M26" s="145">
        <f t="shared" si="7"/>
        <v>0.16404519030382803</v>
      </c>
    </row>
    <row r="27" spans="1:17">
      <c r="A27" s="4">
        <v>3.11</v>
      </c>
      <c r="B27" s="129" t="s">
        <v>64</v>
      </c>
      <c r="C27" s="114" t="s">
        <v>18</v>
      </c>
      <c r="D27" s="115">
        <v>45516</v>
      </c>
      <c r="E27" s="116">
        <v>50300</v>
      </c>
      <c r="F27" s="117">
        <v>47667.6</v>
      </c>
      <c r="G27" s="118">
        <f t="shared" si="1"/>
        <v>47827.866666666669</v>
      </c>
      <c r="H27" s="119">
        <f t="shared" si="2"/>
        <v>47828</v>
      </c>
      <c r="I27" s="122"/>
      <c r="J27" s="122"/>
      <c r="K27" s="147">
        <v>40079</v>
      </c>
      <c r="L27" s="146">
        <f t="shared" si="6"/>
        <v>7748.8666666666686</v>
      </c>
      <c r="M27" s="145">
        <f t="shared" si="7"/>
        <v>0.16201527696467902</v>
      </c>
    </row>
    <row r="28" spans="1:17" ht="20">
      <c r="A28" s="4">
        <v>3.12</v>
      </c>
      <c r="B28" s="129" t="s">
        <v>78</v>
      </c>
      <c r="C28" s="114" t="s">
        <v>18</v>
      </c>
      <c r="D28" s="115">
        <v>48351</v>
      </c>
      <c r="E28" s="116">
        <v>48800</v>
      </c>
      <c r="F28" s="117">
        <v>49034.51</v>
      </c>
      <c r="G28" s="118">
        <f t="shared" si="1"/>
        <v>48728.503333333334</v>
      </c>
      <c r="H28" s="119">
        <f t="shared" si="2"/>
        <v>48729</v>
      </c>
      <c r="I28" s="122"/>
      <c r="J28" s="122"/>
      <c r="K28" s="147">
        <v>32327</v>
      </c>
      <c r="L28" s="146">
        <f t="shared" si="6"/>
        <v>16401.503333333334</v>
      </c>
      <c r="M28" s="145">
        <f t="shared" si="7"/>
        <v>0.33658608494599385</v>
      </c>
    </row>
    <row r="29" spans="1:17" ht="27.75" customHeight="1">
      <c r="A29" s="4">
        <v>3.13</v>
      </c>
      <c r="B29" s="129" t="s">
        <v>115</v>
      </c>
      <c r="C29" s="114" t="s">
        <v>4</v>
      </c>
      <c r="D29" s="115">
        <v>38127</v>
      </c>
      <c r="E29" s="116">
        <v>38452</v>
      </c>
      <c r="F29" s="117">
        <v>39419</v>
      </c>
      <c r="G29" s="118">
        <f t="shared" si="1"/>
        <v>38666</v>
      </c>
      <c r="H29" s="119">
        <f t="shared" si="2"/>
        <v>38666</v>
      </c>
      <c r="I29" s="122"/>
      <c r="J29" s="122"/>
      <c r="K29" s="147">
        <v>26850</v>
      </c>
      <c r="L29" s="146">
        <f t="shared" si="6"/>
        <v>11816</v>
      </c>
      <c r="M29" s="145">
        <f t="shared" si="7"/>
        <v>0.30559147571509854</v>
      </c>
      <c r="N29" s="160">
        <v>40000</v>
      </c>
      <c r="O29" s="143" t="s">
        <v>187</v>
      </c>
    </row>
    <row r="30" spans="1:17" ht="25.5" customHeight="1">
      <c r="A30" s="4">
        <v>3.14</v>
      </c>
      <c r="B30" s="129" t="s">
        <v>116</v>
      </c>
      <c r="C30" s="114" t="s">
        <v>4</v>
      </c>
      <c r="D30" s="115">
        <v>15265</v>
      </c>
      <c r="E30" s="116">
        <v>15828</v>
      </c>
      <c r="F30" s="117">
        <v>16252</v>
      </c>
      <c r="G30" s="118">
        <f t="shared" si="1"/>
        <v>15781.666666666666</v>
      </c>
      <c r="H30" s="119">
        <f t="shared" si="2"/>
        <v>15782</v>
      </c>
      <c r="I30" s="122"/>
      <c r="J30" s="122"/>
      <c r="K30" s="147">
        <v>10750</v>
      </c>
      <c r="L30" s="146">
        <f t="shared" si="6"/>
        <v>5031.6666666666661</v>
      </c>
      <c r="M30" s="145">
        <f t="shared" si="7"/>
        <v>0.3188231318379588</v>
      </c>
      <c r="N30" s="160">
        <v>20000</v>
      </c>
      <c r="O30" s="143" t="s">
        <v>187</v>
      </c>
    </row>
    <row r="31" spans="1:17" ht="44.25" customHeight="1">
      <c r="A31" s="4">
        <v>3.15</v>
      </c>
      <c r="B31" s="109" t="s">
        <v>117</v>
      </c>
      <c r="C31" s="102" t="s">
        <v>4</v>
      </c>
      <c r="D31" s="103">
        <v>1383912</v>
      </c>
      <c r="E31" s="110">
        <v>1453150</v>
      </c>
      <c r="F31" s="111">
        <v>1411590.24</v>
      </c>
      <c r="G31" s="106">
        <f t="shared" si="1"/>
        <v>1416217.4133333333</v>
      </c>
      <c r="H31" s="107">
        <f t="shared" si="2"/>
        <v>1416217</v>
      </c>
      <c r="I31" s="125" t="s">
        <v>217</v>
      </c>
      <c r="J31" s="122"/>
      <c r="K31" s="147">
        <f>+N31</f>
        <v>867617.4</v>
      </c>
      <c r="L31" s="146">
        <f>+G31-K31</f>
        <v>548600.01333333331</v>
      </c>
      <c r="M31" s="145">
        <f t="shared" ref="M31" si="8">+L31/H31</f>
        <v>0.38737002403821824</v>
      </c>
      <c r="N31" s="160">
        <f>667398*1.3</f>
        <v>867617.4</v>
      </c>
      <c r="O31" s="143" t="s">
        <v>187</v>
      </c>
      <c r="Q31" t="s">
        <v>188</v>
      </c>
    </row>
    <row r="32" spans="1:17" ht="46.5" customHeight="1">
      <c r="A32" s="4">
        <v>3.16</v>
      </c>
      <c r="B32" s="129" t="s">
        <v>118</v>
      </c>
      <c r="C32" s="114" t="s">
        <v>4</v>
      </c>
      <c r="D32" s="115">
        <v>705000</v>
      </c>
      <c r="E32" s="116">
        <v>740250</v>
      </c>
      <c r="F32" s="117">
        <v>712050</v>
      </c>
      <c r="G32" s="118">
        <f t="shared" si="1"/>
        <v>719100</v>
      </c>
      <c r="H32" s="119">
        <f t="shared" si="2"/>
        <v>719100</v>
      </c>
      <c r="I32" s="122"/>
      <c r="J32" s="122"/>
      <c r="K32" s="147">
        <f>+N32</f>
        <v>757014.70000000007</v>
      </c>
      <c r="L32" s="146">
        <f t="shared" ref="L32:L33" si="9">+G32-K32</f>
        <v>-37914.70000000007</v>
      </c>
      <c r="M32" s="145">
        <f t="shared" ref="M32:M33" si="10">+L32/H32</f>
        <v>-5.2725212070643956E-2</v>
      </c>
      <c r="N32" s="160">
        <f>582319*1.3</f>
        <v>757014.70000000007</v>
      </c>
      <c r="O32" s="143" t="s">
        <v>187</v>
      </c>
      <c r="Q32" t="s">
        <v>189</v>
      </c>
    </row>
    <row r="33" spans="1:17" ht="44.25" customHeight="1">
      <c r="A33" s="4">
        <v>3.17</v>
      </c>
      <c r="B33" s="109" t="s">
        <v>132</v>
      </c>
      <c r="C33" s="102" t="s">
        <v>4</v>
      </c>
      <c r="D33" s="103">
        <v>1368963</v>
      </c>
      <c r="E33" s="110">
        <v>1437450</v>
      </c>
      <c r="F33" s="111">
        <v>1396342.26</v>
      </c>
      <c r="G33" s="106">
        <f t="shared" si="1"/>
        <v>1400918.42</v>
      </c>
      <c r="H33" s="107">
        <f t="shared" si="2"/>
        <v>1400918</v>
      </c>
      <c r="I33" s="125" t="s">
        <v>217</v>
      </c>
      <c r="J33" s="122"/>
      <c r="K33" s="147">
        <f>+N33</f>
        <v>682552</v>
      </c>
      <c r="L33" s="146">
        <f t="shared" si="9"/>
        <v>718366.41999999993</v>
      </c>
      <c r="M33" s="145">
        <f t="shared" si="10"/>
        <v>0.51278263253095469</v>
      </c>
      <c r="N33" s="160">
        <f>525040*1.3</f>
        <v>682552</v>
      </c>
      <c r="O33" s="143" t="s">
        <v>187</v>
      </c>
      <c r="Q33" t="s">
        <v>190</v>
      </c>
    </row>
    <row r="34" spans="1:17" ht="44.25" customHeight="1">
      <c r="A34" s="4">
        <v>3.18</v>
      </c>
      <c r="B34" s="129" t="s">
        <v>131</v>
      </c>
      <c r="C34" s="114" t="s">
        <v>4</v>
      </c>
      <c r="D34" s="115">
        <v>253717.2</v>
      </c>
      <c r="E34" s="116">
        <v>266450</v>
      </c>
      <c r="F34" s="117">
        <v>266403.06</v>
      </c>
      <c r="G34" s="118">
        <f t="shared" si="1"/>
        <v>262190.08666666667</v>
      </c>
      <c r="H34" s="119">
        <f t="shared" si="2"/>
        <v>262190</v>
      </c>
      <c r="I34" s="122"/>
      <c r="J34" s="122"/>
    </row>
    <row r="35" spans="1:17" ht="48" customHeight="1">
      <c r="A35" s="4">
        <v>3.19</v>
      </c>
      <c r="B35" s="129" t="s">
        <v>119</v>
      </c>
      <c r="C35" s="114" t="s">
        <v>4</v>
      </c>
      <c r="D35" s="115">
        <v>258500</v>
      </c>
      <c r="E35" s="116">
        <v>271450</v>
      </c>
      <c r="F35" s="117">
        <v>268840</v>
      </c>
      <c r="G35" s="118">
        <f t="shared" si="1"/>
        <v>266263.33333333331</v>
      </c>
      <c r="H35" s="119">
        <f t="shared" si="2"/>
        <v>266263</v>
      </c>
      <c r="I35" s="122"/>
      <c r="J35" s="122"/>
      <c r="L35" s="113"/>
    </row>
    <row r="36" spans="1:17" ht="42" customHeight="1">
      <c r="A36" s="4">
        <v>3.2</v>
      </c>
      <c r="B36" s="129" t="s">
        <v>133</v>
      </c>
      <c r="C36" s="114" t="s">
        <v>4</v>
      </c>
      <c r="D36" s="115">
        <v>501953.1</v>
      </c>
      <c r="E36" s="116">
        <v>527050</v>
      </c>
      <c r="F36" s="117">
        <v>511992.17</v>
      </c>
      <c r="G36" s="118">
        <f t="shared" si="1"/>
        <v>513665.09</v>
      </c>
      <c r="H36" s="119">
        <f t="shared" si="2"/>
        <v>513665</v>
      </c>
      <c r="I36" s="122"/>
      <c r="J36" s="122"/>
      <c r="L36" s="113"/>
    </row>
    <row r="37" spans="1:17" ht="30.75" customHeight="1">
      <c r="A37" s="4">
        <v>3.21</v>
      </c>
      <c r="B37" s="129" t="s">
        <v>165</v>
      </c>
      <c r="C37" s="114" t="s">
        <v>4</v>
      </c>
      <c r="D37" s="115">
        <v>21365</v>
      </c>
      <c r="E37" s="116">
        <v>21865</v>
      </c>
      <c r="F37" s="117">
        <v>22352</v>
      </c>
      <c r="G37" s="118">
        <f t="shared" si="1"/>
        <v>21860.666666666668</v>
      </c>
      <c r="H37" s="119">
        <f t="shared" si="2"/>
        <v>21861</v>
      </c>
      <c r="I37" s="122"/>
      <c r="J37" s="122"/>
      <c r="K37" s="147"/>
    </row>
    <row r="38" spans="1:17">
      <c r="A38" s="2">
        <v>4</v>
      </c>
      <c r="B38" s="3" t="s">
        <v>126</v>
      </c>
      <c r="C38" s="19"/>
      <c r="D38" s="69"/>
      <c r="E38" s="83"/>
      <c r="F38" s="60"/>
      <c r="G38" s="81"/>
      <c r="H38" s="64"/>
      <c r="I38" s="126"/>
      <c r="J38" s="126"/>
    </row>
    <row r="39" spans="1:17" ht="51" customHeight="1">
      <c r="A39" s="108">
        <v>4.01</v>
      </c>
      <c r="B39" s="109" t="s">
        <v>164</v>
      </c>
      <c r="C39" s="102" t="s">
        <v>19</v>
      </c>
      <c r="D39" s="103">
        <v>112139.4</v>
      </c>
      <c r="E39" s="103">
        <v>112508.4</v>
      </c>
      <c r="F39" s="111">
        <v>124853.4</v>
      </c>
      <c r="G39" s="106">
        <f t="shared" si="1"/>
        <v>116500.39999999998</v>
      </c>
      <c r="H39" s="107">
        <f t="shared" ref="H39:H50" si="11">+ROUND(G39,0)</f>
        <v>116500</v>
      </c>
      <c r="I39" s="112" t="s">
        <v>173</v>
      </c>
      <c r="J39" s="125" t="s">
        <v>191</v>
      </c>
      <c r="K39" s="112" t="s">
        <v>192</v>
      </c>
      <c r="L39" s="112" t="s">
        <v>193</v>
      </c>
    </row>
    <row r="40" spans="1:17" ht="39.75" customHeight="1">
      <c r="A40" s="108">
        <v>4.0199999999999996</v>
      </c>
      <c r="B40" s="109" t="s">
        <v>90</v>
      </c>
      <c r="C40" s="153" t="s">
        <v>8</v>
      </c>
      <c r="D40" s="103">
        <v>162400</v>
      </c>
      <c r="E40" s="103">
        <v>170550</v>
      </c>
      <c r="F40" s="111">
        <v>175392</v>
      </c>
      <c r="G40" s="106">
        <f t="shared" si="1"/>
        <v>169447.33333333334</v>
      </c>
      <c r="H40" s="107">
        <f t="shared" si="11"/>
        <v>169447</v>
      </c>
      <c r="I40" s="125" t="s">
        <v>218</v>
      </c>
      <c r="J40" s="122" t="s">
        <v>230</v>
      </c>
    </row>
    <row r="41" spans="1:17" ht="29.25" customHeight="1">
      <c r="A41" s="108">
        <v>4.03</v>
      </c>
      <c r="B41" s="109" t="s">
        <v>91</v>
      </c>
      <c r="C41" s="153" t="s">
        <v>8</v>
      </c>
      <c r="D41" s="103">
        <v>194700</v>
      </c>
      <c r="E41" s="103">
        <v>204450</v>
      </c>
      <c r="F41" s="111">
        <v>210276</v>
      </c>
      <c r="G41" s="106">
        <f t="shared" si="1"/>
        <v>203142</v>
      </c>
      <c r="H41" s="107">
        <f t="shared" si="11"/>
        <v>203142</v>
      </c>
      <c r="I41" s="125" t="s">
        <v>194</v>
      </c>
      <c r="J41" s="122" t="s">
        <v>230</v>
      </c>
    </row>
    <row r="42" spans="1:17" ht="41.25" customHeight="1">
      <c r="A42" s="108">
        <v>4.04</v>
      </c>
      <c r="B42" s="109" t="s">
        <v>92</v>
      </c>
      <c r="C42" s="153" t="s">
        <v>19</v>
      </c>
      <c r="D42" s="103">
        <v>45000</v>
      </c>
      <c r="E42" s="103">
        <v>47250</v>
      </c>
      <c r="F42" s="111">
        <v>49050</v>
      </c>
      <c r="G42" s="106">
        <f t="shared" si="1"/>
        <v>47100</v>
      </c>
      <c r="H42" s="107">
        <f t="shared" si="11"/>
        <v>47100</v>
      </c>
      <c r="I42" s="136" t="s">
        <v>173</v>
      </c>
      <c r="J42" s="122"/>
      <c r="K42" s="147">
        <f>+N42</f>
        <v>36751</v>
      </c>
      <c r="L42" s="146">
        <f t="shared" ref="L42" si="12">+G42-K42</f>
        <v>10349</v>
      </c>
      <c r="M42" s="145">
        <f t="shared" ref="M42" si="13">+L42/H42</f>
        <v>0.21972399150743099</v>
      </c>
      <c r="N42" s="160">
        <f>28270*1.3</f>
        <v>36751</v>
      </c>
      <c r="O42" s="143" t="s">
        <v>187</v>
      </c>
    </row>
    <row r="43" spans="1:17" ht="37.5" customHeight="1">
      <c r="A43" s="108">
        <v>4.05</v>
      </c>
      <c r="B43" s="109" t="s">
        <v>93</v>
      </c>
      <c r="C43" s="153" t="s">
        <v>8</v>
      </c>
      <c r="D43" s="103">
        <v>36542</v>
      </c>
      <c r="E43" s="103">
        <v>38400</v>
      </c>
      <c r="F43" s="111">
        <v>38369.1</v>
      </c>
      <c r="G43" s="106">
        <f t="shared" si="1"/>
        <v>37770.366666666669</v>
      </c>
      <c r="H43" s="107">
        <f t="shared" si="11"/>
        <v>37770</v>
      </c>
      <c r="I43" s="136" t="s">
        <v>173</v>
      </c>
      <c r="J43" s="122"/>
      <c r="K43" s="147">
        <f>+N43</f>
        <v>19414.2</v>
      </c>
      <c r="L43" s="146">
        <f t="shared" ref="L43" si="14">+G43-K43</f>
        <v>18356.166666666668</v>
      </c>
      <c r="M43" s="145">
        <f t="shared" ref="M43" si="15">+L43/H43</f>
        <v>0.48599858794457684</v>
      </c>
      <c r="N43" s="160">
        <f>14934*1.3</f>
        <v>19414.2</v>
      </c>
      <c r="O43" s="143" t="s">
        <v>187</v>
      </c>
    </row>
    <row r="44" spans="1:17" ht="51" customHeight="1">
      <c r="A44" s="108">
        <v>4.0599999999999996</v>
      </c>
      <c r="B44" s="109" t="s">
        <v>94</v>
      </c>
      <c r="C44" s="153" t="s">
        <v>8</v>
      </c>
      <c r="D44" s="103">
        <v>40202.800000000003</v>
      </c>
      <c r="E44" s="103">
        <v>42250</v>
      </c>
      <c r="F44" s="111">
        <v>41810.92</v>
      </c>
      <c r="G44" s="106">
        <f t="shared" si="1"/>
        <v>41421.24</v>
      </c>
      <c r="H44" s="107">
        <f t="shared" si="11"/>
        <v>41421</v>
      </c>
      <c r="I44" s="125" t="s">
        <v>219</v>
      </c>
      <c r="J44" s="122"/>
    </row>
    <row r="45" spans="1:17" ht="81.75" customHeight="1">
      <c r="A45" s="108">
        <v>4.07</v>
      </c>
      <c r="B45" s="101" t="s">
        <v>70</v>
      </c>
      <c r="C45" s="102" t="s">
        <v>19</v>
      </c>
      <c r="D45" s="103">
        <v>187500</v>
      </c>
      <c r="E45" s="110">
        <v>196900</v>
      </c>
      <c r="F45" s="111">
        <v>196875</v>
      </c>
      <c r="G45" s="106">
        <f t="shared" si="1"/>
        <v>193758.33333333334</v>
      </c>
      <c r="H45" s="107">
        <f t="shared" si="11"/>
        <v>193758</v>
      </c>
      <c r="I45" s="125" t="s">
        <v>220</v>
      </c>
      <c r="J45" s="122"/>
      <c r="K45" s="142">
        <v>129477</v>
      </c>
      <c r="L45" s="146">
        <f t="shared" ref="L45:L50" si="16">+G45-K45</f>
        <v>64281.333333333343</v>
      </c>
      <c r="M45" s="145">
        <f t="shared" ref="M45:M66" si="17">+L45/H45</f>
        <v>0.33176092514029532</v>
      </c>
    </row>
    <row r="46" spans="1:17" ht="74.25" customHeight="1">
      <c r="A46" s="108">
        <v>4.08</v>
      </c>
      <c r="B46" s="101" t="s">
        <v>71</v>
      </c>
      <c r="C46" s="102" t="s">
        <v>19</v>
      </c>
      <c r="D46" s="103">
        <v>108000</v>
      </c>
      <c r="E46" s="110">
        <v>113400</v>
      </c>
      <c r="F46" s="111">
        <v>112320</v>
      </c>
      <c r="G46" s="106">
        <f t="shared" si="1"/>
        <v>111240</v>
      </c>
      <c r="H46" s="107">
        <f t="shared" si="11"/>
        <v>111240</v>
      </c>
      <c r="I46" s="125" t="s">
        <v>220</v>
      </c>
      <c r="J46" s="122"/>
      <c r="K46" s="149">
        <v>78685</v>
      </c>
      <c r="L46" s="146">
        <f t="shared" si="16"/>
        <v>32555</v>
      </c>
      <c r="M46" s="145">
        <f>+L46/H46</f>
        <v>0.29265551959726716</v>
      </c>
    </row>
    <row r="47" spans="1:17" ht="79.5" customHeight="1">
      <c r="A47" s="108">
        <v>4.09</v>
      </c>
      <c r="B47" s="101" t="s">
        <v>72</v>
      </c>
      <c r="C47" s="102" t="s">
        <v>19</v>
      </c>
      <c r="D47" s="103">
        <v>67500</v>
      </c>
      <c r="E47" s="110">
        <v>70900</v>
      </c>
      <c r="F47" s="111">
        <v>68850</v>
      </c>
      <c r="G47" s="106">
        <f t="shared" si="1"/>
        <v>69083.333333333328</v>
      </c>
      <c r="H47" s="107">
        <f t="shared" si="11"/>
        <v>69083</v>
      </c>
      <c r="I47" s="125" t="s">
        <v>220</v>
      </c>
      <c r="J47" s="122"/>
      <c r="K47" s="142">
        <v>49466</v>
      </c>
      <c r="L47" s="146">
        <f t="shared" si="16"/>
        <v>19617.333333333328</v>
      </c>
      <c r="M47" s="145">
        <f t="shared" si="17"/>
        <v>0.28396759453604109</v>
      </c>
    </row>
    <row r="48" spans="1:17" ht="20">
      <c r="A48" s="9">
        <v>4.0999999999999996</v>
      </c>
      <c r="B48" s="129" t="s">
        <v>68</v>
      </c>
      <c r="C48" s="114" t="s">
        <v>19</v>
      </c>
      <c r="D48" s="115">
        <v>22000</v>
      </c>
      <c r="E48" s="116">
        <v>23100</v>
      </c>
      <c r="F48" s="117">
        <v>22220</v>
      </c>
      <c r="G48" s="118">
        <f t="shared" si="1"/>
        <v>22440</v>
      </c>
      <c r="H48" s="119">
        <f t="shared" si="11"/>
        <v>22440</v>
      </c>
      <c r="I48" s="122"/>
      <c r="J48" s="122"/>
      <c r="K48" s="142">
        <v>19000</v>
      </c>
      <c r="L48" s="146">
        <f t="shared" si="16"/>
        <v>3440</v>
      </c>
      <c r="M48" s="145">
        <f t="shared" si="17"/>
        <v>0.15329768270944741</v>
      </c>
    </row>
    <row r="49" spans="1:15" ht="20">
      <c r="A49" s="108">
        <v>4.1100000000000003</v>
      </c>
      <c r="B49" s="109" t="s">
        <v>69</v>
      </c>
      <c r="C49" s="102" t="s">
        <v>19</v>
      </c>
      <c r="D49" s="103">
        <v>14175</v>
      </c>
      <c r="E49" s="103">
        <v>14900</v>
      </c>
      <c r="F49" s="111">
        <v>14883.75</v>
      </c>
      <c r="G49" s="106">
        <f t="shared" si="1"/>
        <v>14652.916666666666</v>
      </c>
      <c r="H49" s="107">
        <f t="shared" si="11"/>
        <v>14653</v>
      </c>
      <c r="I49" s="125" t="s">
        <v>220</v>
      </c>
      <c r="J49" s="122"/>
      <c r="K49" s="142">
        <v>10000</v>
      </c>
      <c r="L49" s="146">
        <f t="shared" si="16"/>
        <v>4652.9166666666661</v>
      </c>
      <c r="M49" s="145">
        <f t="shared" si="17"/>
        <v>0.31754020792101728</v>
      </c>
    </row>
    <row r="50" spans="1:15" ht="20">
      <c r="A50" s="108">
        <v>4.12</v>
      </c>
      <c r="B50" s="109" t="s">
        <v>79</v>
      </c>
      <c r="C50" s="102" t="s">
        <v>19</v>
      </c>
      <c r="D50" s="103">
        <v>11320</v>
      </c>
      <c r="E50" s="103">
        <v>11685</v>
      </c>
      <c r="F50" s="111">
        <v>11450</v>
      </c>
      <c r="G50" s="106">
        <f t="shared" si="1"/>
        <v>11485</v>
      </c>
      <c r="H50" s="107">
        <f t="shared" si="11"/>
        <v>11485</v>
      </c>
      <c r="I50" s="125" t="s">
        <v>220</v>
      </c>
      <c r="J50" s="122"/>
      <c r="K50" s="142">
        <v>7500</v>
      </c>
      <c r="L50" s="146">
        <f t="shared" si="16"/>
        <v>3985</v>
      </c>
      <c r="M50" s="145">
        <f t="shared" si="17"/>
        <v>0.34697431432303005</v>
      </c>
    </row>
    <row r="51" spans="1:15" ht="24.75" customHeight="1">
      <c r="A51" s="2">
        <v>5</v>
      </c>
      <c r="B51" s="3" t="s">
        <v>80</v>
      </c>
      <c r="C51" s="19"/>
      <c r="D51" s="69"/>
      <c r="E51" s="83"/>
      <c r="F51" s="60"/>
      <c r="G51" s="81"/>
      <c r="H51" s="63"/>
      <c r="I51" s="124"/>
      <c r="J51" s="124"/>
    </row>
    <row r="52" spans="1:15" ht="46.5" customHeight="1">
      <c r="A52" s="4">
        <v>5.01</v>
      </c>
      <c r="B52" s="129" t="s">
        <v>81</v>
      </c>
      <c r="C52" s="114" t="s">
        <v>19</v>
      </c>
      <c r="D52" s="115">
        <v>18500</v>
      </c>
      <c r="E52" s="116">
        <v>19500</v>
      </c>
      <c r="F52" s="117">
        <v>19280</v>
      </c>
      <c r="G52" s="118">
        <f t="shared" si="1"/>
        <v>19093.333333333332</v>
      </c>
      <c r="H52" s="119">
        <f t="shared" si="2"/>
        <v>19093</v>
      </c>
      <c r="I52" s="122"/>
      <c r="J52" s="122"/>
      <c r="K52" s="142">
        <f>+N52</f>
        <v>17756.7</v>
      </c>
      <c r="L52" s="144">
        <f t="shared" ref="L52:L59" si="18">+H52-K52</f>
        <v>1336.2999999999993</v>
      </c>
      <c r="M52" s="145">
        <f t="shared" si="17"/>
        <v>6.9989001204629933E-2</v>
      </c>
      <c r="N52" s="158">
        <f>13659*1.3</f>
        <v>17756.7</v>
      </c>
      <c r="O52" s="143" t="s">
        <v>187</v>
      </c>
    </row>
    <row r="53" spans="1:15" ht="45" customHeight="1">
      <c r="A53" s="108">
        <v>5.0199999999999996</v>
      </c>
      <c r="B53" s="101" t="s">
        <v>82</v>
      </c>
      <c r="C53" s="102" t="s">
        <v>19</v>
      </c>
      <c r="D53" s="103">
        <v>23800</v>
      </c>
      <c r="E53" s="104">
        <v>25000</v>
      </c>
      <c r="F53" s="105">
        <v>25228</v>
      </c>
      <c r="G53" s="106">
        <f t="shared" si="1"/>
        <v>24676</v>
      </c>
      <c r="H53" s="107">
        <f t="shared" si="2"/>
        <v>24676</v>
      </c>
      <c r="I53" s="125" t="s">
        <v>220</v>
      </c>
      <c r="J53" s="122"/>
      <c r="K53" s="142">
        <v>15244</v>
      </c>
      <c r="L53" s="144">
        <f t="shared" si="18"/>
        <v>9432</v>
      </c>
      <c r="M53" s="145">
        <f t="shared" si="17"/>
        <v>0.3822337493921219</v>
      </c>
    </row>
    <row r="54" spans="1:15" ht="60.75" customHeight="1">
      <c r="A54" s="4">
        <v>5.03</v>
      </c>
      <c r="B54" s="129" t="s">
        <v>54</v>
      </c>
      <c r="C54" s="114" t="s">
        <v>19</v>
      </c>
      <c r="D54" s="115">
        <v>17200</v>
      </c>
      <c r="E54" s="116">
        <v>17500</v>
      </c>
      <c r="F54" s="117">
        <v>17216</v>
      </c>
      <c r="G54" s="118">
        <f t="shared" si="1"/>
        <v>17305.333333333332</v>
      </c>
      <c r="H54" s="119">
        <f t="shared" si="2"/>
        <v>17305</v>
      </c>
      <c r="I54" s="122"/>
      <c r="J54" s="122"/>
      <c r="K54" s="142">
        <f>+N54</f>
        <v>18931.900000000001</v>
      </c>
      <c r="L54" s="144">
        <f t="shared" si="18"/>
        <v>-1626.9000000000015</v>
      </c>
      <c r="M54" s="145">
        <f t="shared" si="17"/>
        <v>-9.4013290956371079E-2</v>
      </c>
      <c r="N54" s="158">
        <f>14563*1.3</f>
        <v>18931.900000000001</v>
      </c>
      <c r="O54" s="143" t="s">
        <v>187</v>
      </c>
    </row>
    <row r="55" spans="1:15" ht="82.5" customHeight="1">
      <c r="A55" s="4">
        <v>5.04</v>
      </c>
      <c r="B55" s="129" t="s">
        <v>20</v>
      </c>
      <c r="C55" s="114" t="s">
        <v>8</v>
      </c>
      <c r="D55" s="115">
        <v>8800</v>
      </c>
      <c r="E55" s="116">
        <v>9250</v>
      </c>
      <c r="F55" s="117">
        <v>9240</v>
      </c>
      <c r="G55" s="118">
        <f t="shared" si="1"/>
        <v>9096.6666666666661</v>
      </c>
      <c r="H55" s="119">
        <f t="shared" si="2"/>
        <v>9097</v>
      </c>
      <c r="I55" s="122"/>
      <c r="J55" s="122"/>
      <c r="K55" s="142">
        <v>8792</v>
      </c>
      <c r="L55" s="144">
        <f t="shared" si="18"/>
        <v>305</v>
      </c>
      <c r="M55" s="145">
        <f t="shared" si="17"/>
        <v>3.3527536550511154E-2</v>
      </c>
    </row>
    <row r="56" spans="1:15" ht="65.25" customHeight="1">
      <c r="A56" s="4">
        <v>5.05</v>
      </c>
      <c r="B56" s="129" t="s">
        <v>163</v>
      </c>
      <c r="C56" s="114" t="s">
        <v>19</v>
      </c>
      <c r="D56" s="115">
        <v>13560</v>
      </c>
      <c r="E56" s="116">
        <v>14547</v>
      </c>
      <c r="F56" s="117">
        <v>15970</v>
      </c>
      <c r="G56" s="118">
        <f t="shared" si="1"/>
        <v>14692.333333333334</v>
      </c>
      <c r="H56" s="119">
        <f t="shared" si="2"/>
        <v>14692</v>
      </c>
      <c r="I56" s="122"/>
      <c r="J56" s="122"/>
      <c r="K56" s="142">
        <v>15221</v>
      </c>
      <c r="L56" s="144">
        <f t="shared" si="18"/>
        <v>-529</v>
      </c>
      <c r="M56" s="145">
        <f t="shared" si="17"/>
        <v>-3.60059896542336E-2</v>
      </c>
    </row>
    <row r="57" spans="1:15" ht="63.75" customHeight="1">
      <c r="A57" s="4">
        <v>5.0599999999999996</v>
      </c>
      <c r="B57" s="129" t="s">
        <v>56</v>
      </c>
      <c r="C57" s="114" t="s">
        <v>8</v>
      </c>
      <c r="D57" s="115">
        <v>10800</v>
      </c>
      <c r="E57" s="116">
        <v>10350</v>
      </c>
      <c r="F57" s="117">
        <v>10232</v>
      </c>
      <c r="G57" s="118">
        <f t="shared" si="1"/>
        <v>10460.666666666666</v>
      </c>
      <c r="H57" s="119">
        <f t="shared" si="2"/>
        <v>10461</v>
      </c>
      <c r="I57" s="122"/>
      <c r="J57" s="122"/>
      <c r="K57" s="142">
        <v>8792</v>
      </c>
      <c r="L57" s="144">
        <f t="shared" si="18"/>
        <v>1669</v>
      </c>
      <c r="M57" s="145">
        <f t="shared" si="17"/>
        <v>0.15954497657967689</v>
      </c>
    </row>
    <row r="58" spans="1:15" ht="111" customHeight="1">
      <c r="A58" s="4">
        <v>5.07</v>
      </c>
      <c r="B58" s="109" t="s">
        <v>21</v>
      </c>
      <c r="C58" s="102" t="s">
        <v>19</v>
      </c>
      <c r="D58" s="103">
        <v>20974</v>
      </c>
      <c r="E58" s="104">
        <v>22339</v>
      </c>
      <c r="F58" s="105">
        <v>23936</v>
      </c>
      <c r="G58" s="106">
        <f t="shared" si="1"/>
        <v>22416.333333333332</v>
      </c>
      <c r="H58" s="107">
        <f t="shared" si="2"/>
        <v>22416</v>
      </c>
      <c r="I58" s="125" t="s">
        <v>220</v>
      </c>
      <c r="J58" s="122"/>
      <c r="K58" s="142">
        <v>5502</v>
      </c>
      <c r="L58" s="144">
        <f t="shared" si="18"/>
        <v>16914</v>
      </c>
      <c r="M58" s="145">
        <f t="shared" si="17"/>
        <v>0.75455032119914345</v>
      </c>
    </row>
    <row r="59" spans="1:15" ht="93.75" customHeight="1">
      <c r="A59" s="4">
        <v>5.08</v>
      </c>
      <c r="B59" s="101" t="s">
        <v>22</v>
      </c>
      <c r="C59" s="102" t="s">
        <v>8</v>
      </c>
      <c r="D59" s="103">
        <v>13750</v>
      </c>
      <c r="E59" s="104">
        <v>14450</v>
      </c>
      <c r="F59" s="105">
        <v>14025</v>
      </c>
      <c r="G59" s="106">
        <f t="shared" si="1"/>
        <v>14075</v>
      </c>
      <c r="H59" s="107">
        <f t="shared" si="2"/>
        <v>14075</v>
      </c>
      <c r="I59" s="125" t="s">
        <v>220</v>
      </c>
      <c r="J59" s="122"/>
      <c r="K59" s="142">
        <v>5850</v>
      </c>
      <c r="L59" s="144">
        <f t="shared" si="18"/>
        <v>8225</v>
      </c>
      <c r="M59" s="145">
        <f t="shared" si="17"/>
        <v>0.58436944937833035</v>
      </c>
    </row>
    <row r="60" spans="1:15">
      <c r="A60" s="2">
        <v>6</v>
      </c>
      <c r="B60" s="3" t="s">
        <v>125</v>
      </c>
      <c r="C60" s="19"/>
      <c r="D60" s="92"/>
      <c r="E60" s="91"/>
      <c r="F60" s="66"/>
      <c r="G60" s="81"/>
      <c r="H60" s="67"/>
      <c r="I60" s="124"/>
      <c r="J60" s="124"/>
    </row>
    <row r="61" spans="1:15" ht="60" customHeight="1">
      <c r="A61" s="4">
        <v>6.01</v>
      </c>
      <c r="B61" s="101" t="s">
        <v>162</v>
      </c>
      <c r="C61" s="102" t="s">
        <v>19</v>
      </c>
      <c r="D61" s="103">
        <v>29388.5</v>
      </c>
      <c r="E61" s="104">
        <v>30100</v>
      </c>
      <c r="F61" s="105">
        <v>30057.93</v>
      </c>
      <c r="G61" s="106">
        <f t="shared" si="1"/>
        <v>29848.809999999998</v>
      </c>
      <c r="H61" s="107">
        <f t="shared" si="2"/>
        <v>29849</v>
      </c>
      <c r="I61" s="125" t="s">
        <v>220</v>
      </c>
      <c r="J61" s="122"/>
      <c r="K61" s="142">
        <v>21750</v>
      </c>
      <c r="L61" s="144">
        <f t="shared" ref="L61:L66" si="19">+H61-K61</f>
        <v>8099</v>
      </c>
      <c r="M61" s="145">
        <f t="shared" si="17"/>
        <v>0.27133237294381723</v>
      </c>
    </row>
    <row r="62" spans="1:15" ht="43.5" customHeight="1">
      <c r="A62" s="4">
        <v>6.02</v>
      </c>
      <c r="B62" s="101" t="s">
        <v>161</v>
      </c>
      <c r="C62" s="102" t="s">
        <v>19</v>
      </c>
      <c r="D62" s="103">
        <v>29623.5</v>
      </c>
      <c r="E62" s="104">
        <v>31988.5</v>
      </c>
      <c r="F62" s="105">
        <v>33190.5</v>
      </c>
      <c r="G62" s="106">
        <f t="shared" si="1"/>
        <v>31600.833333333332</v>
      </c>
      <c r="H62" s="107">
        <f t="shared" si="2"/>
        <v>31601</v>
      </c>
      <c r="I62" s="125" t="s">
        <v>220</v>
      </c>
      <c r="J62" s="122"/>
      <c r="K62" s="142">
        <v>21957</v>
      </c>
      <c r="L62" s="144">
        <f t="shared" si="19"/>
        <v>9644</v>
      </c>
      <c r="M62" s="145">
        <f t="shared" si="17"/>
        <v>0.30518021581595517</v>
      </c>
    </row>
    <row r="63" spans="1:15" ht="59.25" customHeight="1">
      <c r="A63" s="4">
        <v>6.03</v>
      </c>
      <c r="B63" s="129" t="s">
        <v>84</v>
      </c>
      <c r="C63" s="114" t="s">
        <v>19</v>
      </c>
      <c r="D63" s="115">
        <v>52448</v>
      </c>
      <c r="E63" s="116">
        <v>53016</v>
      </c>
      <c r="F63" s="117">
        <v>56670</v>
      </c>
      <c r="G63" s="118">
        <f t="shared" si="1"/>
        <v>54044.666666666664</v>
      </c>
      <c r="H63" s="119">
        <f t="shared" si="2"/>
        <v>54045</v>
      </c>
      <c r="I63" s="122"/>
      <c r="J63" s="122"/>
      <c r="K63" s="142">
        <v>45900</v>
      </c>
      <c r="L63" s="144">
        <f t="shared" si="19"/>
        <v>8145</v>
      </c>
      <c r="M63" s="145">
        <f t="shared" si="17"/>
        <v>0.15070774354704414</v>
      </c>
    </row>
    <row r="64" spans="1:15" ht="60" customHeight="1">
      <c r="A64" s="4">
        <v>6.04</v>
      </c>
      <c r="B64" s="129" t="s">
        <v>83</v>
      </c>
      <c r="C64" s="114" t="s">
        <v>19</v>
      </c>
      <c r="D64" s="115">
        <v>49437</v>
      </c>
      <c r="E64" s="116">
        <v>50762</v>
      </c>
      <c r="F64" s="117">
        <v>52015</v>
      </c>
      <c r="G64" s="118">
        <f t="shared" si="1"/>
        <v>50738</v>
      </c>
      <c r="H64" s="119">
        <f t="shared" si="2"/>
        <v>50738</v>
      </c>
      <c r="I64" s="122"/>
      <c r="J64" s="122"/>
      <c r="K64" s="142">
        <v>43750</v>
      </c>
      <c r="L64" s="144">
        <f t="shared" si="19"/>
        <v>6988</v>
      </c>
      <c r="M64" s="145">
        <f t="shared" si="17"/>
        <v>0.13772714730576688</v>
      </c>
    </row>
    <row r="65" spans="1:13" ht="34.5" customHeight="1">
      <c r="A65" s="4">
        <v>6.05</v>
      </c>
      <c r="B65" s="129" t="s">
        <v>23</v>
      </c>
      <c r="C65" s="114" t="s">
        <v>19</v>
      </c>
      <c r="D65" s="115">
        <v>51485</v>
      </c>
      <c r="E65" s="116">
        <v>53700</v>
      </c>
      <c r="F65" s="117">
        <v>50080</v>
      </c>
      <c r="G65" s="118">
        <f t="shared" si="1"/>
        <v>51755</v>
      </c>
      <c r="H65" s="119">
        <f t="shared" si="2"/>
        <v>51755</v>
      </c>
      <c r="I65" s="122"/>
      <c r="J65" s="122"/>
      <c r="K65" s="142">
        <v>43500</v>
      </c>
      <c r="L65" s="144">
        <f t="shared" si="19"/>
        <v>8255</v>
      </c>
      <c r="M65" s="145">
        <f t="shared" si="17"/>
        <v>0.15950149743986089</v>
      </c>
    </row>
    <row r="66" spans="1:13" ht="26.25" customHeight="1">
      <c r="A66" s="4">
        <v>6.06</v>
      </c>
      <c r="B66" s="101" t="s">
        <v>24</v>
      </c>
      <c r="C66" s="102" t="s">
        <v>19</v>
      </c>
      <c r="D66" s="103">
        <v>21334</v>
      </c>
      <c r="E66" s="104">
        <v>22321</v>
      </c>
      <c r="F66" s="105">
        <v>22344</v>
      </c>
      <c r="G66" s="106">
        <f t="shared" si="1"/>
        <v>21999.666666666668</v>
      </c>
      <c r="H66" s="107">
        <f t="shared" si="2"/>
        <v>22000</v>
      </c>
      <c r="I66" s="125" t="s">
        <v>220</v>
      </c>
      <c r="K66" s="142">
        <v>12770</v>
      </c>
      <c r="L66" s="144">
        <f t="shared" si="19"/>
        <v>9230</v>
      </c>
      <c r="M66" s="145">
        <f t="shared" si="17"/>
        <v>0.41954545454545455</v>
      </c>
    </row>
    <row r="67" spans="1:13" ht="73.5" customHeight="1">
      <c r="A67" s="4">
        <v>6.07</v>
      </c>
      <c r="B67" s="109" t="s">
        <v>160</v>
      </c>
      <c r="C67" s="102" t="s">
        <v>4</v>
      </c>
      <c r="D67" s="103">
        <v>1453210</v>
      </c>
      <c r="E67" s="104">
        <v>1518531</v>
      </c>
      <c r="F67" s="105">
        <v>1532173</v>
      </c>
      <c r="G67" s="106">
        <f t="shared" si="1"/>
        <v>1501304.6666666667</v>
      </c>
      <c r="H67" s="107">
        <f t="shared" si="2"/>
        <v>1501305</v>
      </c>
      <c r="I67" s="125" t="s">
        <v>197</v>
      </c>
      <c r="J67" s="122" t="s">
        <v>198</v>
      </c>
    </row>
    <row r="68" spans="1:13" ht="46.5" customHeight="1">
      <c r="A68" s="4">
        <v>6.08</v>
      </c>
      <c r="B68" s="109" t="s">
        <v>121</v>
      </c>
      <c r="C68" s="102" t="s">
        <v>4</v>
      </c>
      <c r="D68" s="103">
        <v>1150000</v>
      </c>
      <c r="E68" s="104">
        <v>1217500</v>
      </c>
      <c r="F68" s="105">
        <v>1115000</v>
      </c>
      <c r="G68" s="106">
        <f t="shared" si="1"/>
        <v>1160833.3333333333</v>
      </c>
      <c r="H68" s="107">
        <f t="shared" si="2"/>
        <v>1160833</v>
      </c>
      <c r="I68" s="125" t="s">
        <v>197</v>
      </c>
      <c r="J68" s="122"/>
    </row>
    <row r="69" spans="1:13" ht="47.25" customHeight="1">
      <c r="A69" s="4">
        <v>6.09</v>
      </c>
      <c r="B69" s="109" t="s">
        <v>122</v>
      </c>
      <c r="C69" s="102" t="s">
        <v>4</v>
      </c>
      <c r="D69" s="103">
        <v>1100000</v>
      </c>
      <c r="E69" s="104">
        <v>1155000</v>
      </c>
      <c r="F69" s="105">
        <v>1078000</v>
      </c>
      <c r="G69" s="106">
        <f t="shared" ref="G69:G132" si="20">+AVERAGE(D69:F69)</f>
        <v>1111000</v>
      </c>
      <c r="H69" s="107">
        <f t="shared" si="2"/>
        <v>1111000</v>
      </c>
      <c r="I69" s="125" t="s">
        <v>197</v>
      </c>
      <c r="J69" s="122"/>
    </row>
    <row r="70" spans="1:13" ht="49.5" customHeight="1">
      <c r="A70" s="9">
        <v>6.1</v>
      </c>
      <c r="B70" s="109" t="s">
        <v>145</v>
      </c>
      <c r="C70" s="102" t="s">
        <v>19</v>
      </c>
      <c r="D70" s="103">
        <v>275000</v>
      </c>
      <c r="E70" s="104">
        <v>288750</v>
      </c>
      <c r="F70" s="105">
        <v>272250</v>
      </c>
      <c r="G70" s="106">
        <f t="shared" si="20"/>
        <v>278666.66666666669</v>
      </c>
      <c r="H70" s="107">
        <f t="shared" si="2"/>
        <v>278667</v>
      </c>
      <c r="I70" s="125" t="s">
        <v>197</v>
      </c>
      <c r="J70" s="122"/>
    </row>
    <row r="71" spans="1:13">
      <c r="A71" s="2">
        <v>7</v>
      </c>
      <c r="B71" s="3" t="s">
        <v>127</v>
      </c>
      <c r="C71" s="19"/>
      <c r="D71" s="92"/>
      <c r="E71" s="83"/>
      <c r="F71" s="66"/>
      <c r="G71" s="81"/>
      <c r="H71" s="67"/>
      <c r="I71" s="124"/>
      <c r="J71" s="124"/>
    </row>
    <row r="72" spans="1:13" ht="37.5" customHeight="1">
      <c r="A72" s="4">
        <v>7.01</v>
      </c>
      <c r="B72" s="129" t="s">
        <v>25</v>
      </c>
      <c r="C72" s="114" t="s">
        <v>8</v>
      </c>
      <c r="D72" s="115">
        <v>16200</v>
      </c>
      <c r="E72" s="116">
        <v>17050</v>
      </c>
      <c r="F72" s="117">
        <v>16038</v>
      </c>
      <c r="G72" s="118">
        <f t="shared" si="20"/>
        <v>16429.333333333332</v>
      </c>
      <c r="H72" s="119">
        <f t="shared" si="2"/>
        <v>16429</v>
      </c>
      <c r="I72" s="122">
        <f t="shared" ref="I72" si="21">+H72*0.7</f>
        <v>11500.3</v>
      </c>
      <c r="J72" s="122">
        <f t="shared" ref="J72" si="22">+I72-K72</f>
        <v>-1670.7000000000007</v>
      </c>
      <c r="K72" s="142">
        <v>13171</v>
      </c>
      <c r="L72" s="144">
        <f>+H72-K72</f>
        <v>3258</v>
      </c>
      <c r="M72" s="145">
        <f t="shared" ref="M72:M78" si="23">+L72/H72</f>
        <v>0.19830787022947227</v>
      </c>
    </row>
    <row r="73" spans="1:13" ht="39.75" customHeight="1">
      <c r="A73" s="4">
        <v>7.02</v>
      </c>
      <c r="B73" s="101" t="s">
        <v>26</v>
      </c>
      <c r="C73" s="102" t="s">
        <v>8</v>
      </c>
      <c r="D73" s="103">
        <v>32500</v>
      </c>
      <c r="E73" s="104">
        <v>34150</v>
      </c>
      <c r="F73" s="105">
        <v>32825</v>
      </c>
      <c r="G73" s="106">
        <f t="shared" si="20"/>
        <v>33158.333333333336</v>
      </c>
      <c r="H73" s="107">
        <f t="shared" si="2"/>
        <v>33158</v>
      </c>
      <c r="I73" s="125">
        <v>16398.2</v>
      </c>
      <c r="J73" s="167" t="s">
        <v>199</v>
      </c>
      <c r="K73" s="142" t="s">
        <v>197</v>
      </c>
      <c r="L73" s="144"/>
      <c r="M73" s="145"/>
    </row>
    <row r="74" spans="1:13" ht="51" customHeight="1">
      <c r="A74" s="4">
        <v>7.03</v>
      </c>
      <c r="B74" s="129" t="s">
        <v>57</v>
      </c>
      <c r="C74" s="114" t="s">
        <v>19</v>
      </c>
      <c r="D74" s="115">
        <v>22500</v>
      </c>
      <c r="E74" s="116">
        <v>23650</v>
      </c>
      <c r="F74" s="117">
        <v>22275</v>
      </c>
      <c r="G74" s="118">
        <f t="shared" si="20"/>
        <v>22808.333333333332</v>
      </c>
      <c r="H74" s="119">
        <f t="shared" si="2"/>
        <v>22808</v>
      </c>
      <c r="I74" s="122"/>
      <c r="J74" s="122"/>
      <c r="K74" s="142">
        <v>18500</v>
      </c>
      <c r="L74" s="144">
        <f>+H74-K74</f>
        <v>4308</v>
      </c>
      <c r="M74" s="145">
        <f t="shared" si="23"/>
        <v>0.18888109435285866</v>
      </c>
    </row>
    <row r="75" spans="1:13">
      <c r="A75" s="84">
        <v>8</v>
      </c>
      <c r="B75" s="85" t="s">
        <v>27</v>
      </c>
      <c r="C75" s="86"/>
      <c r="D75" s="82"/>
      <c r="E75" s="87"/>
      <c r="F75" s="88"/>
      <c r="G75" s="81"/>
      <c r="H75" s="89"/>
      <c r="I75" s="127"/>
      <c r="J75" s="127"/>
    </row>
    <row r="76" spans="1:13" ht="75.75" customHeight="1">
      <c r="A76" s="4">
        <v>8.01</v>
      </c>
      <c r="B76" s="129" t="s">
        <v>159</v>
      </c>
      <c r="C76" s="114" t="s">
        <v>29</v>
      </c>
      <c r="D76" s="115">
        <v>135884</v>
      </c>
      <c r="E76" s="116">
        <v>119897</v>
      </c>
      <c r="F76" s="117">
        <v>120560</v>
      </c>
      <c r="G76" s="118">
        <f t="shared" si="20"/>
        <v>125447</v>
      </c>
      <c r="H76" s="119">
        <f t="shared" si="2"/>
        <v>125447</v>
      </c>
      <c r="I76" s="122"/>
      <c r="J76" s="122"/>
      <c r="K76" s="142">
        <v>110250</v>
      </c>
      <c r="L76" s="146">
        <f>+H76-K76</f>
        <v>15197</v>
      </c>
      <c r="M76" s="145">
        <f t="shared" si="23"/>
        <v>0.12114279337090564</v>
      </c>
    </row>
    <row r="77" spans="1:13" ht="72" customHeight="1">
      <c r="A77" s="4">
        <v>8.02</v>
      </c>
      <c r="B77" s="129" t="s">
        <v>30</v>
      </c>
      <c r="C77" s="114" t="s">
        <v>29</v>
      </c>
      <c r="D77" s="115">
        <v>62500</v>
      </c>
      <c r="E77" s="116">
        <v>65650</v>
      </c>
      <c r="F77" s="117">
        <v>67500</v>
      </c>
      <c r="G77" s="118">
        <f t="shared" si="20"/>
        <v>65216.666666666664</v>
      </c>
      <c r="H77" s="119">
        <f t="shared" si="2"/>
        <v>65217</v>
      </c>
      <c r="I77" s="122"/>
      <c r="J77" s="122"/>
      <c r="K77" s="142">
        <v>55500</v>
      </c>
      <c r="L77" s="146">
        <f>+H77-K77</f>
        <v>9717</v>
      </c>
      <c r="M77" s="145">
        <f t="shared" si="23"/>
        <v>0.14899489396936383</v>
      </c>
    </row>
    <row r="78" spans="1:13" ht="44.25" customHeight="1">
      <c r="A78" s="4">
        <v>8.0299999999999994</v>
      </c>
      <c r="B78" s="101" t="s">
        <v>85</v>
      </c>
      <c r="C78" s="102" t="s">
        <v>29</v>
      </c>
      <c r="D78" s="137">
        <v>57500</v>
      </c>
      <c r="E78" s="138">
        <v>51900</v>
      </c>
      <c r="F78" s="139">
        <v>53625</v>
      </c>
      <c r="G78" s="106">
        <f t="shared" si="20"/>
        <v>54341.666666666664</v>
      </c>
      <c r="H78" s="107">
        <f t="shared" si="2"/>
        <v>54342</v>
      </c>
      <c r="I78" s="125" t="s">
        <v>200</v>
      </c>
      <c r="J78" s="122"/>
      <c r="K78" s="142">
        <v>39000</v>
      </c>
      <c r="L78" s="146">
        <f>+H78-K78</f>
        <v>15342</v>
      </c>
      <c r="M78" s="145">
        <f t="shared" si="23"/>
        <v>0.28232306503257149</v>
      </c>
    </row>
    <row r="79" spans="1:13">
      <c r="A79" s="2">
        <v>9</v>
      </c>
      <c r="B79" s="3" t="s">
        <v>31</v>
      </c>
      <c r="C79" s="19"/>
      <c r="D79" s="78"/>
      <c r="E79" s="79"/>
      <c r="F79" s="80"/>
      <c r="G79" s="81"/>
      <c r="H79" s="64"/>
      <c r="I79" s="126"/>
      <c r="J79" s="126"/>
    </row>
    <row r="80" spans="1:13" ht="33" customHeight="1">
      <c r="A80" s="4">
        <v>9.01</v>
      </c>
      <c r="B80" s="109" t="s">
        <v>32</v>
      </c>
      <c r="C80" s="102" t="s">
        <v>19</v>
      </c>
      <c r="D80" s="137">
        <v>47500</v>
      </c>
      <c r="E80" s="138">
        <v>41400</v>
      </c>
      <c r="F80" s="139">
        <v>43700</v>
      </c>
      <c r="G80" s="106">
        <f t="shared" si="20"/>
        <v>44200</v>
      </c>
      <c r="H80" s="107">
        <f t="shared" si="2"/>
        <v>44200</v>
      </c>
      <c r="I80" s="125" t="s">
        <v>197</v>
      </c>
      <c r="J80" s="122"/>
      <c r="K80" s="142">
        <v>34500</v>
      </c>
      <c r="L80" s="146">
        <f>+H80-K80</f>
        <v>9700</v>
      </c>
      <c r="M80" s="145">
        <f>+L80/H80</f>
        <v>0.21945701357466063</v>
      </c>
    </row>
    <row r="81" spans="1:13" ht="57" customHeight="1">
      <c r="A81" s="4">
        <v>9.02</v>
      </c>
      <c r="B81" s="129" t="s">
        <v>58</v>
      </c>
      <c r="C81" s="114" t="s">
        <v>19</v>
      </c>
      <c r="D81" s="115">
        <v>120950</v>
      </c>
      <c r="E81" s="116">
        <v>127500</v>
      </c>
      <c r="F81" s="117">
        <v>122735.5</v>
      </c>
      <c r="G81" s="118">
        <f t="shared" si="20"/>
        <v>123728.5</v>
      </c>
      <c r="H81" s="119">
        <f t="shared" si="2"/>
        <v>123729</v>
      </c>
      <c r="I81" s="122"/>
      <c r="J81" s="122"/>
      <c r="K81" s="142">
        <v>101000</v>
      </c>
      <c r="L81" s="146">
        <f t="shared" ref="L81" si="24">+H81-K81</f>
        <v>22729</v>
      </c>
      <c r="M81" s="145">
        <f t="shared" ref="M81" si="25">+L81/H81</f>
        <v>0.18369986017829287</v>
      </c>
    </row>
    <row r="82" spans="1:13" ht="67.5" customHeight="1">
      <c r="A82" s="4">
        <v>9.0299999999999994</v>
      </c>
      <c r="B82" s="101" t="s">
        <v>46</v>
      </c>
      <c r="C82" s="102" t="s">
        <v>19</v>
      </c>
      <c r="D82" s="137">
        <v>21764</v>
      </c>
      <c r="E82" s="138">
        <v>22762</v>
      </c>
      <c r="F82" s="139">
        <v>24298</v>
      </c>
      <c r="G82" s="106">
        <f t="shared" si="20"/>
        <v>22941.333333333332</v>
      </c>
      <c r="H82" s="107">
        <f t="shared" si="2"/>
        <v>22941</v>
      </c>
      <c r="I82" s="125" t="s">
        <v>222</v>
      </c>
      <c r="J82" s="122"/>
      <c r="L82" s="146"/>
      <c r="M82" s="145"/>
    </row>
    <row r="83" spans="1:13" ht="53.25" customHeight="1">
      <c r="A83" s="4">
        <v>9.0399999999999991</v>
      </c>
      <c r="B83" s="101" t="s">
        <v>134</v>
      </c>
      <c r="C83" s="102" t="s">
        <v>19</v>
      </c>
      <c r="D83" s="137">
        <v>230182.5</v>
      </c>
      <c r="E83" s="138">
        <v>255546.5</v>
      </c>
      <c r="F83" s="139">
        <v>227817.5</v>
      </c>
      <c r="G83" s="106">
        <f t="shared" si="20"/>
        <v>237848.83333333334</v>
      </c>
      <c r="H83" s="107">
        <f t="shared" si="2"/>
        <v>237849</v>
      </c>
      <c r="I83" s="125" t="s">
        <v>223</v>
      </c>
      <c r="J83" s="122"/>
    </row>
    <row r="84" spans="1:13" ht="53.25" customHeight="1">
      <c r="A84" s="4">
        <v>9.0500000000000007</v>
      </c>
      <c r="B84" s="101" t="s">
        <v>135</v>
      </c>
      <c r="C84" s="102" t="s">
        <v>19</v>
      </c>
      <c r="D84" s="137">
        <v>347087.25</v>
      </c>
      <c r="E84" s="138">
        <v>374074.25</v>
      </c>
      <c r="F84" s="139">
        <v>343873.25</v>
      </c>
      <c r="G84" s="106">
        <f t="shared" si="20"/>
        <v>355011.58333333331</v>
      </c>
      <c r="H84" s="107">
        <f t="shared" si="2"/>
        <v>355012</v>
      </c>
      <c r="I84" s="125" t="s">
        <v>223</v>
      </c>
      <c r="J84" s="122"/>
    </row>
    <row r="85" spans="1:13" ht="87" customHeight="1">
      <c r="A85" s="4">
        <v>9.06</v>
      </c>
      <c r="B85" s="129" t="s">
        <v>77</v>
      </c>
      <c r="C85" s="114" t="s">
        <v>4</v>
      </c>
      <c r="D85" s="115">
        <v>89312</v>
      </c>
      <c r="E85" s="116">
        <v>91666</v>
      </c>
      <c r="F85" s="117">
        <v>95299</v>
      </c>
      <c r="G85" s="118">
        <f t="shared" si="20"/>
        <v>92092.333333333328</v>
      </c>
      <c r="H85" s="119">
        <f t="shared" si="2"/>
        <v>92092</v>
      </c>
      <c r="I85" s="122"/>
      <c r="J85" s="122"/>
      <c r="L85" s="146"/>
      <c r="M85" s="145"/>
    </row>
    <row r="86" spans="1:13">
      <c r="A86" s="4">
        <v>9.07</v>
      </c>
      <c r="B86" s="129" t="s">
        <v>139</v>
      </c>
      <c r="C86" s="114" t="s">
        <v>19</v>
      </c>
      <c r="D86" s="115">
        <v>108197.4</v>
      </c>
      <c r="E86" s="116">
        <v>105150</v>
      </c>
      <c r="F86" s="117">
        <v>100635.17</v>
      </c>
      <c r="G86" s="118">
        <f t="shared" si="20"/>
        <v>104660.85666666667</v>
      </c>
      <c r="H86" s="119">
        <f t="shared" si="2"/>
        <v>104661</v>
      </c>
      <c r="I86" s="122">
        <v>110000</v>
      </c>
      <c r="J86" s="167" t="s">
        <v>201</v>
      </c>
      <c r="K86" s="142">
        <v>68500</v>
      </c>
      <c r="L86" s="146">
        <f t="shared" ref="L86" si="26">+H86-K86</f>
        <v>36161</v>
      </c>
      <c r="M86" s="145">
        <f t="shared" ref="M86" si="27">+L86/H86</f>
        <v>0.34550596688355739</v>
      </c>
    </row>
    <row r="87" spans="1:13">
      <c r="A87" s="4">
        <v>9.08</v>
      </c>
      <c r="B87" s="129" t="s">
        <v>140</v>
      </c>
      <c r="C87" s="114" t="s">
        <v>19</v>
      </c>
      <c r="D87" s="115">
        <v>142481.1</v>
      </c>
      <c r="E87" s="116">
        <v>141150</v>
      </c>
      <c r="F87" s="117">
        <v>146279.59</v>
      </c>
      <c r="G87" s="118">
        <f t="shared" si="20"/>
        <v>143303.56333333332</v>
      </c>
      <c r="H87" s="119">
        <f t="shared" si="2"/>
        <v>143304</v>
      </c>
      <c r="I87" s="122">
        <v>133732.26999999999</v>
      </c>
      <c r="J87" s="113" t="s">
        <v>202</v>
      </c>
      <c r="K87" s="142">
        <v>133732.26999999999</v>
      </c>
      <c r="L87" s="146">
        <f t="shared" ref="L87" si="28">+H87-K87</f>
        <v>9571.7300000000105</v>
      </c>
      <c r="M87" s="145">
        <f t="shared" ref="M87" si="29">+L87/H87</f>
        <v>6.6793180930050877E-2</v>
      </c>
    </row>
    <row r="88" spans="1:13">
      <c r="A88" s="4">
        <v>9.09</v>
      </c>
      <c r="B88" s="129" t="s">
        <v>141</v>
      </c>
      <c r="C88" s="114" t="s">
        <v>19</v>
      </c>
      <c r="D88" s="115">
        <v>153455</v>
      </c>
      <c r="E88" s="116">
        <v>158809</v>
      </c>
      <c r="F88" s="117">
        <v>163328</v>
      </c>
      <c r="G88" s="118">
        <f t="shared" si="20"/>
        <v>158530.66666666666</v>
      </c>
      <c r="H88" s="119">
        <f t="shared" si="2"/>
        <v>158531</v>
      </c>
      <c r="I88" s="122">
        <v>146215.63</v>
      </c>
      <c r="J88" s="167" t="s">
        <v>203</v>
      </c>
      <c r="K88" s="142">
        <v>102500</v>
      </c>
      <c r="L88" s="146">
        <f t="shared" ref="L88:L90" si="30">+H88-K88</f>
        <v>56031</v>
      </c>
      <c r="M88" s="145">
        <f t="shared" ref="M88:M90" si="31">+L88/H88</f>
        <v>0.35343875961168481</v>
      </c>
    </row>
    <row r="89" spans="1:13">
      <c r="A89" s="4">
        <v>9.1</v>
      </c>
      <c r="B89" s="129" t="s">
        <v>142</v>
      </c>
      <c r="C89" s="114" t="s">
        <v>19</v>
      </c>
      <c r="D89" s="115">
        <v>173819</v>
      </c>
      <c r="E89" s="116">
        <v>179453</v>
      </c>
      <c r="F89" s="117">
        <v>168466</v>
      </c>
      <c r="G89" s="118">
        <f t="shared" si="20"/>
        <v>173912.66666666666</v>
      </c>
      <c r="H89" s="119">
        <f t="shared" si="2"/>
        <v>173913</v>
      </c>
      <c r="I89" s="122">
        <v>184245.77</v>
      </c>
      <c r="J89" s="167" t="s">
        <v>204</v>
      </c>
      <c r="K89" s="142">
        <v>132250</v>
      </c>
      <c r="L89" s="146">
        <f t="shared" si="30"/>
        <v>41663</v>
      </c>
      <c r="M89" s="145">
        <f t="shared" si="31"/>
        <v>0.23956230989057747</v>
      </c>
    </row>
    <row r="90" spans="1:13">
      <c r="A90" s="4">
        <v>9.11</v>
      </c>
      <c r="B90" s="129" t="s">
        <v>143</v>
      </c>
      <c r="C90" s="114" t="s">
        <v>19</v>
      </c>
      <c r="D90" s="115">
        <v>231391.5</v>
      </c>
      <c r="E90" s="116">
        <v>248000</v>
      </c>
      <c r="F90" s="117">
        <v>257902.82</v>
      </c>
      <c r="G90" s="118">
        <f t="shared" si="20"/>
        <v>245764.77333333335</v>
      </c>
      <c r="H90" s="119">
        <f t="shared" si="2"/>
        <v>245765</v>
      </c>
      <c r="I90" s="122">
        <v>205198.7</v>
      </c>
      <c r="J90" s="167" t="s">
        <v>205</v>
      </c>
      <c r="K90" s="142">
        <v>168500</v>
      </c>
      <c r="L90" s="146">
        <f t="shared" si="30"/>
        <v>77265</v>
      </c>
      <c r="M90" s="145">
        <f t="shared" si="31"/>
        <v>0.31438569365043845</v>
      </c>
    </row>
    <row r="91" spans="1:13" ht="20">
      <c r="A91" s="4">
        <v>9.1199999999999992</v>
      </c>
      <c r="B91" s="101" t="s">
        <v>146</v>
      </c>
      <c r="C91" s="102" t="s">
        <v>18</v>
      </c>
      <c r="D91" s="137">
        <v>24589.4</v>
      </c>
      <c r="E91" s="138">
        <v>25850</v>
      </c>
      <c r="F91" s="139">
        <v>26310.66</v>
      </c>
      <c r="G91" s="106">
        <f t="shared" si="20"/>
        <v>25583.353333333333</v>
      </c>
      <c r="H91" s="107">
        <f t="shared" si="2"/>
        <v>25583</v>
      </c>
      <c r="I91" s="125" t="s">
        <v>224</v>
      </c>
      <c r="J91" s="122"/>
    </row>
    <row r="92" spans="1:13">
      <c r="A92" s="4">
        <v>9.1300000000000008</v>
      </c>
      <c r="B92" s="101" t="s">
        <v>104</v>
      </c>
      <c r="C92" s="102" t="s">
        <v>4</v>
      </c>
      <c r="D92" s="137">
        <v>13787.4</v>
      </c>
      <c r="E92" s="138">
        <v>14500</v>
      </c>
      <c r="F92" s="139">
        <v>14063.15</v>
      </c>
      <c r="G92" s="106">
        <f t="shared" si="20"/>
        <v>14116.85</v>
      </c>
      <c r="H92" s="107">
        <f t="shared" si="2"/>
        <v>14117</v>
      </c>
      <c r="I92" s="125" t="s">
        <v>224</v>
      </c>
      <c r="J92" s="122"/>
    </row>
    <row r="93" spans="1:13">
      <c r="A93" s="108">
        <v>9.14</v>
      </c>
      <c r="B93" s="101" t="s">
        <v>95</v>
      </c>
      <c r="C93" s="102" t="s">
        <v>19</v>
      </c>
      <c r="D93" s="137">
        <v>16876.2</v>
      </c>
      <c r="E93" s="138">
        <v>17750</v>
      </c>
      <c r="F93" s="139">
        <v>16707.439999999999</v>
      </c>
      <c r="G93" s="106">
        <f t="shared" si="20"/>
        <v>17111.213333333333</v>
      </c>
      <c r="H93" s="107">
        <f t="shared" si="2"/>
        <v>17111</v>
      </c>
      <c r="I93" s="125" t="s">
        <v>180</v>
      </c>
      <c r="J93" s="122"/>
    </row>
    <row r="94" spans="1:13">
      <c r="A94" s="108">
        <v>9.15</v>
      </c>
      <c r="B94" s="101" t="s">
        <v>96</v>
      </c>
      <c r="C94" s="102" t="s">
        <v>19</v>
      </c>
      <c r="D94" s="137">
        <v>22389.4</v>
      </c>
      <c r="E94" s="138">
        <v>23550</v>
      </c>
      <c r="F94" s="139">
        <v>21717.72</v>
      </c>
      <c r="G94" s="106">
        <f t="shared" si="20"/>
        <v>22552.373333333333</v>
      </c>
      <c r="H94" s="107">
        <f t="shared" si="2"/>
        <v>22552</v>
      </c>
      <c r="I94" s="125" t="s">
        <v>180</v>
      </c>
      <c r="J94" s="122"/>
    </row>
    <row r="95" spans="1:13">
      <c r="A95" s="4">
        <v>9.16</v>
      </c>
      <c r="B95" s="101" t="s">
        <v>97</v>
      </c>
      <c r="C95" s="102" t="s">
        <v>8</v>
      </c>
      <c r="D95" s="137">
        <v>9389.6</v>
      </c>
      <c r="E95" s="138">
        <v>9900</v>
      </c>
      <c r="F95" s="139">
        <v>8920.1200000000008</v>
      </c>
      <c r="G95" s="106">
        <f t="shared" si="20"/>
        <v>9403.24</v>
      </c>
      <c r="H95" s="107">
        <f t="shared" si="2"/>
        <v>9403</v>
      </c>
      <c r="I95" s="125" t="s">
        <v>225</v>
      </c>
      <c r="J95" s="122"/>
    </row>
    <row r="96" spans="1:13">
      <c r="A96" s="4">
        <v>9.17</v>
      </c>
      <c r="B96" s="101" t="s">
        <v>103</v>
      </c>
      <c r="C96" s="102" t="s">
        <v>4</v>
      </c>
      <c r="D96" s="137">
        <v>3850</v>
      </c>
      <c r="E96" s="138">
        <v>4050</v>
      </c>
      <c r="F96" s="139">
        <v>3657.5</v>
      </c>
      <c r="G96" s="106">
        <f t="shared" si="20"/>
        <v>3852.5</v>
      </c>
      <c r="H96" s="107">
        <f t="shared" si="2"/>
        <v>3853</v>
      </c>
      <c r="I96" s="125" t="s">
        <v>226</v>
      </c>
      <c r="J96" s="122"/>
    </row>
    <row r="97" spans="1:13" ht="61.5" customHeight="1">
      <c r="A97" s="4">
        <v>9.18</v>
      </c>
      <c r="B97" s="129" t="s">
        <v>166</v>
      </c>
      <c r="C97" s="114" t="s">
        <v>36</v>
      </c>
      <c r="D97" s="115">
        <v>36000</v>
      </c>
      <c r="E97" s="116">
        <v>37800</v>
      </c>
      <c r="F97" s="117">
        <v>37800</v>
      </c>
      <c r="G97" s="118">
        <f t="shared" si="20"/>
        <v>37200</v>
      </c>
      <c r="H97" s="119">
        <f t="shared" si="2"/>
        <v>37200</v>
      </c>
      <c r="I97" s="122"/>
      <c r="J97" s="122"/>
      <c r="K97" s="142">
        <v>34700</v>
      </c>
      <c r="L97" s="146">
        <f t="shared" ref="L97" si="32">+H97-K97</f>
        <v>2500</v>
      </c>
      <c r="M97" s="145">
        <f t="shared" ref="M97" si="33">+L97/H97</f>
        <v>6.7204301075268813E-2</v>
      </c>
    </row>
    <row r="98" spans="1:13" ht="20">
      <c r="A98" s="4">
        <v>9.19</v>
      </c>
      <c r="B98" s="109" t="s">
        <v>41</v>
      </c>
      <c r="C98" s="102" t="s">
        <v>19</v>
      </c>
      <c r="D98" s="137">
        <v>105301</v>
      </c>
      <c r="E98" s="138">
        <v>101600</v>
      </c>
      <c r="F98" s="139">
        <v>100313.04</v>
      </c>
      <c r="G98" s="106">
        <f t="shared" si="20"/>
        <v>102404.68</v>
      </c>
      <c r="H98" s="107">
        <f t="shared" si="2"/>
        <v>102405</v>
      </c>
      <c r="I98" s="122">
        <v>58079</v>
      </c>
      <c r="J98" s="167" t="s">
        <v>207</v>
      </c>
      <c r="K98" s="142" t="s">
        <v>227</v>
      </c>
    </row>
    <row r="99" spans="1:13" ht="33" customHeight="1">
      <c r="A99" s="4">
        <v>9.1999999999999993</v>
      </c>
      <c r="B99" s="129" t="s">
        <v>44</v>
      </c>
      <c r="C99" s="114" t="s">
        <v>8</v>
      </c>
      <c r="D99" s="115">
        <v>43200</v>
      </c>
      <c r="E99" s="116">
        <v>45400</v>
      </c>
      <c r="F99" s="117">
        <v>43632</v>
      </c>
      <c r="G99" s="118">
        <f t="shared" si="20"/>
        <v>44077.333333333336</v>
      </c>
      <c r="H99" s="119">
        <f t="shared" si="2"/>
        <v>44077</v>
      </c>
      <c r="I99" s="122">
        <v>54684.66</v>
      </c>
      <c r="J99" s="167" t="s">
        <v>208</v>
      </c>
      <c r="K99" s="168" t="s">
        <v>209</v>
      </c>
    </row>
    <row r="100" spans="1:13">
      <c r="A100" s="4">
        <v>9.2100000000000009</v>
      </c>
      <c r="B100" s="129" t="s">
        <v>45</v>
      </c>
      <c r="C100" s="114" t="s">
        <v>8</v>
      </c>
      <c r="D100" s="115">
        <v>17250</v>
      </c>
      <c r="E100" s="116">
        <v>18150</v>
      </c>
      <c r="F100" s="117">
        <v>17422.5</v>
      </c>
      <c r="G100" s="118">
        <f t="shared" si="20"/>
        <v>17607.5</v>
      </c>
      <c r="H100" s="119">
        <f t="shared" si="2"/>
        <v>17608</v>
      </c>
      <c r="I100" s="122"/>
      <c r="J100" s="167"/>
    </row>
    <row r="101" spans="1:13" ht="40">
      <c r="A101" s="4">
        <v>9.2200000000000006</v>
      </c>
      <c r="B101" s="129" t="s">
        <v>105</v>
      </c>
      <c r="C101" s="114" t="s">
        <v>19</v>
      </c>
      <c r="D101" s="115">
        <v>39900</v>
      </c>
      <c r="E101" s="116">
        <v>41562.5</v>
      </c>
      <c r="F101" s="117">
        <v>40565</v>
      </c>
      <c r="G101" s="118">
        <f t="shared" si="20"/>
        <v>40675.833333333336</v>
      </c>
      <c r="H101" s="119">
        <f t="shared" si="2"/>
        <v>40676</v>
      </c>
      <c r="I101" s="122"/>
      <c r="J101" s="122"/>
      <c r="K101" s="142">
        <v>33250</v>
      </c>
      <c r="L101" s="146">
        <f t="shared" ref="L101:L102" si="34">+H101-K101</f>
        <v>7426</v>
      </c>
      <c r="M101" s="145">
        <f t="shared" ref="M101:M102" si="35">+L101/H101</f>
        <v>0.1825646572917691</v>
      </c>
    </row>
    <row r="102" spans="1:13" ht="59.25" customHeight="1">
      <c r="A102" s="4">
        <v>9.23</v>
      </c>
      <c r="B102" s="129" t="s">
        <v>158</v>
      </c>
      <c r="C102" s="114" t="s">
        <v>18</v>
      </c>
      <c r="D102" s="115">
        <v>107250</v>
      </c>
      <c r="E102" s="116">
        <v>109200</v>
      </c>
      <c r="F102" s="117">
        <v>120451.5</v>
      </c>
      <c r="G102" s="118">
        <f t="shared" si="20"/>
        <v>112300.5</v>
      </c>
      <c r="H102" s="119">
        <f t="shared" si="2"/>
        <v>112301</v>
      </c>
      <c r="I102" s="122"/>
      <c r="J102" s="122"/>
      <c r="K102" s="142">
        <v>97500</v>
      </c>
      <c r="L102" s="146">
        <f t="shared" si="34"/>
        <v>14801</v>
      </c>
      <c r="M102" s="145">
        <f t="shared" si="35"/>
        <v>0.13179757971879147</v>
      </c>
    </row>
    <row r="103" spans="1:13" ht="30" customHeight="1">
      <c r="A103" s="108">
        <v>9.24</v>
      </c>
      <c r="B103" s="109" t="s">
        <v>136</v>
      </c>
      <c r="C103" s="102" t="s">
        <v>73</v>
      </c>
      <c r="D103" s="137">
        <v>13794</v>
      </c>
      <c r="E103" s="138">
        <v>14500</v>
      </c>
      <c r="F103" s="139">
        <v>13242.24</v>
      </c>
      <c r="G103" s="106">
        <f t="shared" si="20"/>
        <v>13845.413333333332</v>
      </c>
      <c r="H103" s="107">
        <f t="shared" si="2"/>
        <v>13845</v>
      </c>
      <c r="I103" s="125" t="s">
        <v>170</v>
      </c>
      <c r="J103" s="122"/>
    </row>
    <row r="104" spans="1:13" ht="38.25" customHeight="1">
      <c r="A104" s="4">
        <v>9.25</v>
      </c>
      <c r="B104" s="129" t="s">
        <v>102</v>
      </c>
      <c r="C104" s="114" t="s">
        <v>18</v>
      </c>
      <c r="D104" s="115">
        <v>39500</v>
      </c>
      <c r="E104" s="116">
        <v>40450</v>
      </c>
      <c r="F104" s="117">
        <v>39056.25</v>
      </c>
      <c r="G104" s="118">
        <f t="shared" si="20"/>
        <v>39668.75</v>
      </c>
      <c r="H104" s="119">
        <f t="shared" si="2"/>
        <v>39669</v>
      </c>
      <c r="I104" s="122"/>
      <c r="J104" s="122"/>
    </row>
    <row r="105" spans="1:13" ht="33.75" customHeight="1">
      <c r="A105" s="108">
        <v>9.26</v>
      </c>
      <c r="B105" s="109" t="s">
        <v>106</v>
      </c>
      <c r="C105" s="102" t="s">
        <v>4</v>
      </c>
      <c r="D105" s="137">
        <v>13796.2</v>
      </c>
      <c r="E105" s="138">
        <v>14500</v>
      </c>
      <c r="F105" s="139">
        <v>15037.86</v>
      </c>
      <c r="G105" s="106">
        <f t="shared" si="20"/>
        <v>14444.686666666666</v>
      </c>
      <c r="H105" s="107">
        <f t="shared" si="2"/>
        <v>14445</v>
      </c>
      <c r="I105" s="125" t="s">
        <v>206</v>
      </c>
      <c r="J105" s="122"/>
    </row>
    <row r="106" spans="1:13" ht="102" customHeight="1">
      <c r="A106" s="4">
        <v>9.27</v>
      </c>
      <c r="B106" s="7" t="s">
        <v>128</v>
      </c>
      <c r="C106" s="72" t="s">
        <v>8</v>
      </c>
      <c r="D106" s="75">
        <v>453678</v>
      </c>
      <c r="E106" s="76">
        <v>539876.81999999995</v>
      </c>
      <c r="F106" s="77">
        <v>521729.7</v>
      </c>
      <c r="G106" s="70">
        <f t="shared" si="20"/>
        <v>505094.84</v>
      </c>
      <c r="H106" s="71">
        <f t="shared" si="2"/>
        <v>505095</v>
      </c>
      <c r="I106" s="122"/>
      <c r="J106" s="122"/>
    </row>
    <row r="107" spans="1:13" ht="38.25" customHeight="1">
      <c r="A107" s="108">
        <v>9.2799999999999994</v>
      </c>
      <c r="B107" s="109" t="s">
        <v>167</v>
      </c>
      <c r="C107" s="102" t="s">
        <v>148</v>
      </c>
      <c r="D107" s="137">
        <v>283452</v>
      </c>
      <c r="E107" s="138">
        <v>297700</v>
      </c>
      <c r="F107" s="139">
        <v>280617.48</v>
      </c>
      <c r="G107" s="106">
        <f t="shared" si="20"/>
        <v>287256.49333333335</v>
      </c>
      <c r="H107" s="107">
        <f t="shared" si="2"/>
        <v>287256</v>
      </c>
      <c r="I107" s="125" t="s">
        <v>197</v>
      </c>
      <c r="J107" s="125"/>
      <c r="K107" s="142">
        <v>40000</v>
      </c>
    </row>
    <row r="108" spans="1:13">
      <c r="A108" s="2">
        <v>10</v>
      </c>
      <c r="B108" s="3" t="s">
        <v>37</v>
      </c>
      <c r="C108" s="19"/>
      <c r="D108" s="82"/>
      <c r="E108" s="79"/>
      <c r="F108" s="80"/>
      <c r="G108" s="81"/>
      <c r="H108" s="64"/>
      <c r="I108" s="126"/>
      <c r="J108" s="126"/>
    </row>
    <row r="109" spans="1:13" ht="73.5" customHeight="1">
      <c r="A109" s="108">
        <v>10.01</v>
      </c>
      <c r="B109" s="109" t="s">
        <v>137</v>
      </c>
      <c r="C109" s="102" t="s">
        <v>19</v>
      </c>
      <c r="D109" s="137">
        <v>28405.8</v>
      </c>
      <c r="E109" s="137">
        <v>26230</v>
      </c>
      <c r="F109" s="139">
        <v>29162.6</v>
      </c>
      <c r="G109" s="106">
        <f t="shared" si="20"/>
        <v>27932.799999999999</v>
      </c>
      <c r="H109" s="107">
        <f t="shared" si="2"/>
        <v>27933</v>
      </c>
      <c r="I109" s="125" t="s">
        <v>229</v>
      </c>
      <c r="J109" s="122"/>
      <c r="K109" s="142">
        <v>21500</v>
      </c>
      <c r="L109" s="146">
        <f t="shared" ref="L109" si="36">+H109-K109</f>
        <v>6433</v>
      </c>
      <c r="M109" s="145">
        <f t="shared" ref="M109" si="37">+L109/H109</f>
        <v>0.23030107757849139</v>
      </c>
    </row>
    <row r="110" spans="1:13" ht="74.25" customHeight="1">
      <c r="A110" s="108">
        <v>10.02</v>
      </c>
      <c r="B110" s="109" t="s">
        <v>138</v>
      </c>
      <c r="C110" s="102" t="s">
        <v>19</v>
      </c>
      <c r="D110" s="137">
        <v>31863.7</v>
      </c>
      <c r="E110" s="138">
        <v>33500</v>
      </c>
      <c r="F110" s="139">
        <v>31226.43</v>
      </c>
      <c r="G110" s="106">
        <f t="shared" si="20"/>
        <v>32196.710000000003</v>
      </c>
      <c r="H110" s="107">
        <f t="shared" si="2"/>
        <v>32197</v>
      </c>
      <c r="I110" s="125" t="s">
        <v>228</v>
      </c>
      <c r="L110" s="146"/>
      <c r="M110" s="145"/>
    </row>
    <row r="111" spans="1:13" ht="42.75" customHeight="1">
      <c r="A111" s="108">
        <v>10.029999999999999</v>
      </c>
      <c r="B111" s="109" t="s">
        <v>86</v>
      </c>
      <c r="C111" s="102" t="s">
        <v>8</v>
      </c>
      <c r="D111" s="137">
        <v>9497.4</v>
      </c>
      <c r="E111" s="138">
        <v>10000</v>
      </c>
      <c r="F111" s="139">
        <v>9212.48</v>
      </c>
      <c r="G111" s="106">
        <f t="shared" si="20"/>
        <v>9569.9600000000009</v>
      </c>
      <c r="H111" s="107">
        <f>+ROUND(G111,0)</f>
        <v>9570</v>
      </c>
      <c r="I111" s="125" t="s">
        <v>210</v>
      </c>
      <c r="J111" s="122"/>
    </row>
    <row r="112" spans="1:13" ht="60.75" customHeight="1">
      <c r="A112" s="108">
        <v>10.039999999999999</v>
      </c>
      <c r="B112" s="109" t="s">
        <v>168</v>
      </c>
      <c r="C112" s="102" t="s">
        <v>8</v>
      </c>
      <c r="D112" s="137">
        <v>7185.2</v>
      </c>
      <c r="E112" s="138">
        <v>7600</v>
      </c>
      <c r="F112" s="139">
        <v>7041.5</v>
      </c>
      <c r="G112" s="106">
        <f t="shared" si="20"/>
        <v>7275.5666666666666</v>
      </c>
      <c r="H112" s="107">
        <f>+ROUND(G112,0)</f>
        <v>7276</v>
      </c>
      <c r="I112" s="122"/>
      <c r="J112" s="122"/>
      <c r="K112" s="142">
        <v>2700</v>
      </c>
      <c r="L112" s="146">
        <f>+H112-K112</f>
        <v>4576</v>
      </c>
      <c r="M112" s="145">
        <f t="shared" ref="M112" si="38">+L112/H112</f>
        <v>0.6289169873556899</v>
      </c>
    </row>
    <row r="113" spans="1:15">
      <c r="A113" s="2">
        <v>11</v>
      </c>
      <c r="B113" s="3" t="s">
        <v>66</v>
      </c>
      <c r="C113" s="19"/>
      <c r="D113" s="82"/>
      <c r="E113" s="79"/>
      <c r="F113" s="80"/>
      <c r="G113" s="81"/>
      <c r="H113" s="64"/>
      <c r="I113" s="126"/>
      <c r="J113" s="126"/>
    </row>
    <row r="114" spans="1:15" ht="39.75" customHeight="1">
      <c r="A114" s="4">
        <v>11.01</v>
      </c>
      <c r="B114" s="150" t="s">
        <v>49</v>
      </c>
      <c r="C114" s="161" t="s">
        <v>19</v>
      </c>
      <c r="D114" s="162">
        <v>118125</v>
      </c>
      <c r="E114" s="163">
        <v>115500</v>
      </c>
      <c r="F114" s="164">
        <v>103250</v>
      </c>
      <c r="G114" s="165">
        <f t="shared" si="20"/>
        <v>112291.66666666667</v>
      </c>
      <c r="H114" s="166">
        <f t="shared" si="2"/>
        <v>112292</v>
      </c>
      <c r="I114" s="122"/>
      <c r="J114" s="122"/>
      <c r="K114" s="142">
        <f>+N114*1.3</f>
        <v>101159.5</v>
      </c>
      <c r="L114" s="146">
        <f>+H114-K114</f>
        <v>11132.5</v>
      </c>
      <c r="M114" s="145">
        <f t="shared" ref="M114" si="39">+L114/H114</f>
        <v>9.9138852277989534E-2</v>
      </c>
      <c r="N114" s="158">
        <v>77815</v>
      </c>
      <c r="O114" s="143" t="s">
        <v>187</v>
      </c>
    </row>
    <row r="115" spans="1:15" ht="41.25" customHeight="1">
      <c r="A115" s="108">
        <v>11.02</v>
      </c>
      <c r="B115" s="169" t="s">
        <v>144</v>
      </c>
      <c r="C115" s="102" t="s">
        <v>19</v>
      </c>
      <c r="D115" s="138">
        <v>887234</v>
      </c>
      <c r="E115" s="138">
        <v>931595.7</v>
      </c>
      <c r="F115" s="139">
        <v>940911.66</v>
      </c>
      <c r="G115" s="106">
        <f t="shared" si="20"/>
        <v>919913.78666666662</v>
      </c>
      <c r="H115" s="107">
        <f t="shared" si="2"/>
        <v>919914</v>
      </c>
      <c r="I115" s="125" t="s">
        <v>197</v>
      </c>
      <c r="J115" s="122"/>
    </row>
    <row r="116" spans="1:15" ht="33" customHeight="1">
      <c r="A116" s="4">
        <v>11.03</v>
      </c>
      <c r="B116" s="150" t="s">
        <v>48</v>
      </c>
      <c r="C116" s="161" t="s">
        <v>19</v>
      </c>
      <c r="D116" s="162">
        <v>115500</v>
      </c>
      <c r="E116" s="163">
        <v>109375</v>
      </c>
      <c r="F116" s="164">
        <v>115972.5</v>
      </c>
      <c r="G116" s="165">
        <f t="shared" si="20"/>
        <v>113615.83333333333</v>
      </c>
      <c r="H116" s="166">
        <f t="shared" si="2"/>
        <v>113616</v>
      </c>
      <c r="I116" s="122"/>
      <c r="J116" s="122"/>
      <c r="K116" s="142">
        <v>87500</v>
      </c>
      <c r="L116" s="146">
        <f>+H116-K116</f>
        <v>26116</v>
      </c>
      <c r="M116" s="145">
        <f t="shared" ref="M116:M119" si="40">+L116/H116</f>
        <v>0.22986199126883539</v>
      </c>
      <c r="N116" s="158">
        <v>79194</v>
      </c>
      <c r="O116" s="143" t="s">
        <v>187</v>
      </c>
    </row>
    <row r="117" spans="1:15" ht="33.75" customHeight="1">
      <c r="A117" s="4">
        <v>11.04</v>
      </c>
      <c r="B117" s="150" t="s">
        <v>47</v>
      </c>
      <c r="C117" s="161" t="s">
        <v>8</v>
      </c>
      <c r="D117" s="162">
        <v>24675</v>
      </c>
      <c r="E117" s="163">
        <v>25950</v>
      </c>
      <c r="F117" s="164">
        <v>24428.25</v>
      </c>
      <c r="G117" s="165">
        <f t="shared" si="20"/>
        <v>25017.75</v>
      </c>
      <c r="H117" s="166">
        <f t="shared" si="2"/>
        <v>25018</v>
      </c>
      <c r="I117" s="122"/>
      <c r="J117" s="122"/>
      <c r="K117" s="142">
        <v>23000</v>
      </c>
      <c r="L117" s="146">
        <f>+H117-K117</f>
        <v>2018</v>
      </c>
      <c r="M117" s="145">
        <f t="shared" si="40"/>
        <v>8.0661923415141099E-2</v>
      </c>
      <c r="N117" s="158">
        <v>18756</v>
      </c>
      <c r="O117" s="143" t="s">
        <v>187</v>
      </c>
    </row>
    <row r="118" spans="1:15" ht="56.25" customHeight="1">
      <c r="A118" s="108">
        <v>11.05</v>
      </c>
      <c r="B118" s="109" t="s">
        <v>42</v>
      </c>
      <c r="C118" s="102" t="s">
        <v>19</v>
      </c>
      <c r="D118" s="137">
        <v>93600</v>
      </c>
      <c r="E118" s="138">
        <v>98300</v>
      </c>
      <c r="F118" s="139">
        <v>88920</v>
      </c>
      <c r="G118" s="106">
        <f t="shared" si="20"/>
        <v>93606.666666666672</v>
      </c>
      <c r="H118" s="107">
        <f t="shared" ref="H118:H121" si="41">+ROUND(G118,0)</f>
        <v>93607</v>
      </c>
      <c r="I118" s="125">
        <v>56447</v>
      </c>
      <c r="J118" s="167" t="s">
        <v>211</v>
      </c>
      <c r="K118" s="142" t="s">
        <v>197</v>
      </c>
      <c r="L118" s="146"/>
      <c r="M118" s="145"/>
    </row>
    <row r="119" spans="1:15" ht="20">
      <c r="A119" s="108">
        <v>11.06</v>
      </c>
      <c r="B119" s="109" t="s">
        <v>67</v>
      </c>
      <c r="C119" s="140" t="s">
        <v>19</v>
      </c>
      <c r="D119" s="137">
        <v>12000</v>
      </c>
      <c r="E119" s="138">
        <v>12600</v>
      </c>
      <c r="F119" s="139">
        <v>12600</v>
      </c>
      <c r="G119" s="106">
        <f t="shared" si="20"/>
        <v>12400</v>
      </c>
      <c r="H119" s="107">
        <f t="shared" si="41"/>
        <v>12400</v>
      </c>
      <c r="I119" s="122" t="s">
        <v>197</v>
      </c>
      <c r="J119" s="122"/>
      <c r="K119" s="142">
        <v>8950</v>
      </c>
      <c r="L119" s="146">
        <f>+H119-K119</f>
        <v>3450</v>
      </c>
      <c r="M119" s="145">
        <f t="shared" si="40"/>
        <v>0.27822580645161288</v>
      </c>
    </row>
    <row r="120" spans="1:15" ht="48.75" customHeight="1">
      <c r="A120" s="108">
        <v>11.07</v>
      </c>
      <c r="B120" s="109" t="s">
        <v>107</v>
      </c>
      <c r="C120" s="102" t="s">
        <v>19</v>
      </c>
      <c r="D120" s="137">
        <v>72654</v>
      </c>
      <c r="E120" s="138">
        <v>76300</v>
      </c>
      <c r="F120" s="139">
        <v>69021.3</v>
      </c>
      <c r="G120" s="106">
        <f t="shared" si="20"/>
        <v>72658.433333333334</v>
      </c>
      <c r="H120" s="107">
        <f t="shared" si="41"/>
        <v>72658</v>
      </c>
      <c r="I120" s="125">
        <v>58206.67</v>
      </c>
      <c r="J120" s="122" t="s">
        <v>214</v>
      </c>
    </row>
    <row r="121" spans="1:15" ht="60.75" customHeight="1">
      <c r="A121" s="108">
        <v>11.08</v>
      </c>
      <c r="B121" s="109" t="s">
        <v>108</v>
      </c>
      <c r="C121" s="140" t="s">
        <v>18</v>
      </c>
      <c r="D121" s="137">
        <v>298732</v>
      </c>
      <c r="E121" s="138">
        <v>313700</v>
      </c>
      <c r="F121" s="139">
        <v>313668.59999999998</v>
      </c>
      <c r="G121" s="106">
        <f t="shared" si="20"/>
        <v>308700.2</v>
      </c>
      <c r="H121" s="107">
        <f t="shared" si="41"/>
        <v>308700</v>
      </c>
      <c r="I121" s="122">
        <v>26433</v>
      </c>
      <c r="J121" s="122" t="s">
        <v>214</v>
      </c>
      <c r="K121" s="136"/>
    </row>
    <row r="122" spans="1:15">
      <c r="A122" s="2">
        <v>12</v>
      </c>
      <c r="B122" s="3" t="s">
        <v>75</v>
      </c>
      <c r="C122" s="19"/>
      <c r="D122" s="82"/>
      <c r="E122" s="79"/>
      <c r="F122" s="80"/>
      <c r="G122" s="81"/>
      <c r="H122" s="64"/>
      <c r="I122" s="126"/>
      <c r="J122" s="126"/>
    </row>
    <row r="123" spans="1:15" ht="24" customHeight="1">
      <c r="A123" s="108">
        <v>12.01</v>
      </c>
      <c r="B123" s="101" t="s">
        <v>65</v>
      </c>
      <c r="C123" s="102" t="s">
        <v>4</v>
      </c>
      <c r="D123" s="137">
        <v>32500</v>
      </c>
      <c r="E123" s="138">
        <v>34150</v>
      </c>
      <c r="F123" s="139">
        <v>32175</v>
      </c>
      <c r="G123" s="106">
        <f t="shared" si="20"/>
        <v>32941.666666666664</v>
      </c>
      <c r="H123" s="107">
        <f>+ROUND(G123,0)</f>
        <v>32942</v>
      </c>
      <c r="I123" s="125" t="s">
        <v>197</v>
      </c>
      <c r="J123" s="122"/>
      <c r="K123" s="142">
        <v>21500</v>
      </c>
      <c r="L123" s="146">
        <f t="shared" ref="L123:L130" si="42">+H123-K123</f>
        <v>11442</v>
      </c>
      <c r="M123" s="145">
        <f t="shared" ref="M123:M130" si="43">+L123/H123</f>
        <v>0.34733774512780036</v>
      </c>
      <c r="N123" s="158">
        <v>2000</v>
      </c>
    </row>
    <row r="124" spans="1:15">
      <c r="A124" s="108">
        <v>12.02</v>
      </c>
      <c r="B124" s="101" t="s">
        <v>88</v>
      </c>
      <c r="C124" s="102" t="s">
        <v>4</v>
      </c>
      <c r="D124" s="137">
        <v>66000</v>
      </c>
      <c r="E124" s="138">
        <v>69300</v>
      </c>
      <c r="F124" s="139">
        <v>65340</v>
      </c>
      <c r="G124" s="106">
        <f t="shared" si="20"/>
        <v>66880</v>
      </c>
      <c r="H124" s="107">
        <f>+ROUND(G124,0)</f>
        <v>66880</v>
      </c>
      <c r="I124" s="122"/>
      <c r="J124" s="122"/>
      <c r="K124" s="142">
        <v>50000</v>
      </c>
      <c r="L124" s="146">
        <f t="shared" si="42"/>
        <v>16880</v>
      </c>
      <c r="M124" s="145">
        <f t="shared" si="43"/>
        <v>0.25239234449760767</v>
      </c>
      <c r="N124" s="158" t="s">
        <v>195</v>
      </c>
    </row>
    <row r="125" spans="1:15">
      <c r="A125" s="108">
        <v>12.03</v>
      </c>
      <c r="B125" s="101" t="s">
        <v>89</v>
      </c>
      <c r="C125" s="102" t="s">
        <v>4</v>
      </c>
      <c r="D125" s="137">
        <v>79750</v>
      </c>
      <c r="E125" s="138">
        <v>83800</v>
      </c>
      <c r="F125" s="139">
        <v>78952.5</v>
      </c>
      <c r="G125" s="106">
        <f t="shared" si="20"/>
        <v>80834.166666666672</v>
      </c>
      <c r="H125" s="107">
        <f t="shared" ref="H125:H128" si="44">+ROUND(G125,0)</f>
        <v>80834</v>
      </c>
      <c r="I125" s="122"/>
      <c r="J125" s="122"/>
      <c r="K125" s="142">
        <v>60000</v>
      </c>
      <c r="L125" s="146">
        <f t="shared" si="42"/>
        <v>20834</v>
      </c>
      <c r="M125" s="145">
        <f t="shared" si="43"/>
        <v>0.2577380805106762</v>
      </c>
    </row>
    <row r="126" spans="1:15" ht="20">
      <c r="A126" s="4">
        <v>12.04</v>
      </c>
      <c r="B126" s="150" t="s">
        <v>59</v>
      </c>
      <c r="C126" s="161" t="s">
        <v>4</v>
      </c>
      <c r="D126" s="162">
        <v>126500</v>
      </c>
      <c r="E126" s="163">
        <v>132000</v>
      </c>
      <c r="F126" s="164">
        <v>123585</v>
      </c>
      <c r="G126" s="165">
        <f t="shared" si="20"/>
        <v>127361.66666666667</v>
      </c>
      <c r="H126" s="166">
        <f t="shared" si="44"/>
        <v>127362</v>
      </c>
      <c r="I126" s="122"/>
      <c r="J126" s="122"/>
      <c r="K126" s="142">
        <v>110000</v>
      </c>
      <c r="L126" s="146">
        <f t="shared" si="42"/>
        <v>17362</v>
      </c>
      <c r="M126" s="145">
        <f t="shared" si="43"/>
        <v>0.13632009547588764</v>
      </c>
    </row>
    <row r="127" spans="1:15">
      <c r="A127" s="4">
        <v>12.05</v>
      </c>
      <c r="B127" s="150" t="s">
        <v>60</v>
      </c>
      <c r="C127" s="161" t="s">
        <v>4</v>
      </c>
      <c r="D127" s="162">
        <v>621500</v>
      </c>
      <c r="E127" s="163">
        <v>678000</v>
      </c>
      <c r="F127" s="164">
        <v>666700</v>
      </c>
      <c r="G127" s="165">
        <f t="shared" si="20"/>
        <v>655400</v>
      </c>
      <c r="H127" s="166">
        <f t="shared" si="44"/>
        <v>655400</v>
      </c>
      <c r="I127" s="122"/>
      <c r="J127" s="122"/>
      <c r="K127" s="142">
        <v>565000</v>
      </c>
      <c r="L127" s="146">
        <f t="shared" si="42"/>
        <v>90400</v>
      </c>
      <c r="M127" s="145">
        <f t="shared" si="43"/>
        <v>0.13793103448275862</v>
      </c>
    </row>
    <row r="128" spans="1:15" ht="22.5" customHeight="1">
      <c r="A128" s="4">
        <v>12.06</v>
      </c>
      <c r="B128" s="150" t="s">
        <v>76</v>
      </c>
      <c r="C128" s="161" t="s">
        <v>18</v>
      </c>
      <c r="D128" s="162">
        <v>29400</v>
      </c>
      <c r="E128" s="163">
        <v>30900</v>
      </c>
      <c r="F128" s="164">
        <v>29694</v>
      </c>
      <c r="G128" s="165">
        <f t="shared" si="20"/>
        <v>29998</v>
      </c>
      <c r="H128" s="166">
        <f t="shared" si="44"/>
        <v>29998</v>
      </c>
      <c r="I128" s="122"/>
      <c r="J128" s="122"/>
      <c r="K128" s="142">
        <v>31750</v>
      </c>
      <c r="L128" s="146">
        <f t="shared" si="42"/>
        <v>-1752</v>
      </c>
      <c r="M128" s="145">
        <f t="shared" si="43"/>
        <v>-5.8403893592906195E-2</v>
      </c>
    </row>
    <row r="129" spans="1:14" ht="32.25" customHeight="1">
      <c r="A129" s="4">
        <v>12.07</v>
      </c>
      <c r="B129" s="150" t="s">
        <v>33</v>
      </c>
      <c r="C129" s="161" t="s">
        <v>4</v>
      </c>
      <c r="D129" s="162">
        <v>30000</v>
      </c>
      <c r="E129" s="163">
        <v>31500</v>
      </c>
      <c r="F129" s="164">
        <v>30300</v>
      </c>
      <c r="G129" s="165">
        <f t="shared" si="20"/>
        <v>30600</v>
      </c>
      <c r="H129" s="166">
        <f>+ROUND(G129,0)</f>
        <v>30600</v>
      </c>
      <c r="I129" s="122"/>
      <c r="J129" s="122"/>
      <c r="K129" s="142">
        <v>28000</v>
      </c>
      <c r="L129" s="146">
        <f t="shared" si="42"/>
        <v>2600</v>
      </c>
      <c r="M129" s="145">
        <f t="shared" si="43"/>
        <v>8.4967320261437912E-2</v>
      </c>
    </row>
    <row r="130" spans="1:14" ht="29.25" customHeight="1">
      <c r="A130" s="4">
        <v>12.08</v>
      </c>
      <c r="B130" s="150" t="s">
        <v>34</v>
      </c>
      <c r="C130" s="161" t="s">
        <v>4</v>
      </c>
      <c r="D130" s="162">
        <v>32500</v>
      </c>
      <c r="E130" s="163">
        <v>34150</v>
      </c>
      <c r="F130" s="164">
        <v>32825</v>
      </c>
      <c r="G130" s="165">
        <f t="shared" si="20"/>
        <v>33158.333333333336</v>
      </c>
      <c r="H130" s="166">
        <f>+ROUND(G130,0)</f>
        <v>33158</v>
      </c>
      <c r="I130" s="122"/>
      <c r="J130" s="122"/>
      <c r="K130" s="142">
        <v>28000</v>
      </c>
      <c r="L130" s="146">
        <f t="shared" si="42"/>
        <v>5158</v>
      </c>
      <c r="M130" s="145">
        <f t="shared" si="43"/>
        <v>0.15555823632305929</v>
      </c>
    </row>
    <row r="131" spans="1:14" ht="25.5" customHeight="1">
      <c r="A131" s="108">
        <v>12.09</v>
      </c>
      <c r="B131" s="141" t="s">
        <v>113</v>
      </c>
      <c r="C131" s="102" t="s">
        <v>4</v>
      </c>
      <c r="D131" s="137">
        <v>65231</v>
      </c>
      <c r="E131" s="138">
        <v>68500</v>
      </c>
      <c r="F131" s="139">
        <v>64578.69</v>
      </c>
      <c r="G131" s="106">
        <f t="shared" si="20"/>
        <v>66103.23</v>
      </c>
      <c r="H131" s="107">
        <f t="shared" ref="H131:H133" si="45">+ROUND(G131,0)</f>
        <v>66103</v>
      </c>
      <c r="I131" s="125" t="s">
        <v>170</v>
      </c>
      <c r="J131" s="122"/>
    </row>
    <row r="132" spans="1:14" ht="25.5" customHeight="1">
      <c r="A132" s="135">
        <v>12.1</v>
      </c>
      <c r="B132" s="141" t="s">
        <v>129</v>
      </c>
      <c r="C132" s="102" t="s">
        <v>4</v>
      </c>
      <c r="D132" s="137">
        <v>65321</v>
      </c>
      <c r="E132" s="138">
        <v>68600</v>
      </c>
      <c r="F132" s="139">
        <v>64667.79</v>
      </c>
      <c r="G132" s="106">
        <f t="shared" si="20"/>
        <v>66196.263333333336</v>
      </c>
      <c r="H132" s="107">
        <f t="shared" si="45"/>
        <v>66196</v>
      </c>
      <c r="I132" s="125" t="s">
        <v>170</v>
      </c>
      <c r="J132" s="122"/>
    </row>
    <row r="133" spans="1:14" ht="24.75" customHeight="1">
      <c r="A133" s="135">
        <v>12.11</v>
      </c>
      <c r="B133" s="141" t="s">
        <v>130</v>
      </c>
      <c r="C133" s="102" t="s">
        <v>4</v>
      </c>
      <c r="D133" s="137">
        <v>75321</v>
      </c>
      <c r="E133" s="138">
        <v>79100</v>
      </c>
      <c r="F133" s="139">
        <v>76074.210000000006</v>
      </c>
      <c r="G133" s="106">
        <f t="shared" ref="G133:G138" si="46">+AVERAGE(D133:F133)</f>
        <v>76831.736666666679</v>
      </c>
      <c r="H133" s="107">
        <f t="shared" si="45"/>
        <v>76832</v>
      </c>
      <c r="I133" s="125" t="s">
        <v>170</v>
      </c>
      <c r="J133" s="122"/>
    </row>
    <row r="134" spans="1:14" ht="15" customHeight="1">
      <c r="A134" s="2">
        <v>13</v>
      </c>
      <c r="B134" s="3" t="s">
        <v>100</v>
      </c>
      <c r="C134" s="19"/>
      <c r="D134" s="82"/>
      <c r="E134" s="82"/>
      <c r="F134" s="80"/>
      <c r="G134" s="81"/>
      <c r="H134" s="64"/>
      <c r="I134" s="126"/>
      <c r="J134" s="126"/>
    </row>
    <row r="135" spans="1:14" ht="50">
      <c r="A135" s="108">
        <v>13.01</v>
      </c>
      <c r="B135" s="109" t="s">
        <v>51</v>
      </c>
      <c r="C135" s="102" t="s">
        <v>19</v>
      </c>
      <c r="D135" s="137">
        <v>216000</v>
      </c>
      <c r="E135" s="138">
        <v>226800</v>
      </c>
      <c r="F135" s="139">
        <v>220320</v>
      </c>
      <c r="G135" s="106">
        <f t="shared" si="46"/>
        <v>221040</v>
      </c>
      <c r="H135" s="107">
        <f>+ROUND(G135,0)</f>
        <v>221040</v>
      </c>
      <c r="I135" s="122"/>
      <c r="J135" s="122"/>
      <c r="K135" s="142">
        <v>132000</v>
      </c>
      <c r="L135" s="146">
        <f t="shared" ref="L135" si="47">+H135-K135</f>
        <v>89040</v>
      </c>
      <c r="M135" s="145">
        <f t="shared" ref="M135" si="48">+L135/H135</f>
        <v>0.40282301845819762</v>
      </c>
      <c r="N135" s="158">
        <v>90000</v>
      </c>
    </row>
    <row r="136" spans="1:14" ht="20">
      <c r="A136" s="4">
        <v>13.02</v>
      </c>
      <c r="B136" s="150" t="s">
        <v>111</v>
      </c>
      <c r="C136" s="161" t="s">
        <v>19</v>
      </c>
      <c r="D136" s="162">
        <v>148500</v>
      </c>
      <c r="E136" s="163">
        <v>156000</v>
      </c>
      <c r="F136" s="164">
        <v>152955</v>
      </c>
      <c r="G136" s="165">
        <f t="shared" si="46"/>
        <v>152485</v>
      </c>
      <c r="H136" s="166">
        <f t="shared" ref="H136:H138" si="49">+ROUND(G136,0)</f>
        <v>152485</v>
      </c>
      <c r="I136" s="122"/>
      <c r="J136" s="122"/>
    </row>
    <row r="137" spans="1:14" ht="20">
      <c r="A137" s="4">
        <v>13.03</v>
      </c>
      <c r="B137" s="169" t="s">
        <v>109</v>
      </c>
      <c r="C137" s="102" t="s">
        <v>19</v>
      </c>
      <c r="D137" s="137">
        <v>65340</v>
      </c>
      <c r="E137" s="138">
        <v>68650</v>
      </c>
      <c r="F137" s="139">
        <v>66646.8</v>
      </c>
      <c r="G137" s="106">
        <f t="shared" si="46"/>
        <v>66878.933333333334</v>
      </c>
      <c r="H137" s="107">
        <f t="shared" si="49"/>
        <v>66879</v>
      </c>
      <c r="I137" s="125" t="s">
        <v>212</v>
      </c>
      <c r="J137" s="122"/>
    </row>
    <row r="138" spans="1:14" ht="20">
      <c r="A138" s="4">
        <v>13.04</v>
      </c>
      <c r="B138" s="169" t="s">
        <v>110</v>
      </c>
      <c r="C138" s="102" t="s">
        <v>19</v>
      </c>
      <c r="D138" s="137">
        <v>385265.1</v>
      </c>
      <c r="E138" s="138">
        <v>404550</v>
      </c>
      <c r="F138" s="139">
        <v>404528.36</v>
      </c>
      <c r="G138" s="106">
        <f t="shared" si="46"/>
        <v>398114.48666666663</v>
      </c>
      <c r="H138" s="107">
        <f t="shared" si="49"/>
        <v>398114</v>
      </c>
      <c r="I138" s="125" t="s">
        <v>213</v>
      </c>
      <c r="J138" s="122"/>
    </row>
    <row r="139" spans="1:14">
      <c r="A139" s="11"/>
      <c r="B139" s="98" t="s">
        <v>38</v>
      </c>
      <c r="C139" s="98"/>
      <c r="D139" s="97">
        <f>SUM(D3:D138)</f>
        <v>18870003.649999999</v>
      </c>
      <c r="E139" s="95">
        <f>SUM(E3:E138)</f>
        <v>19863406.359999999</v>
      </c>
      <c r="F139" s="96">
        <f t="shared" ref="F139:G139" si="50">SUM(F3:F138)</f>
        <v>19375658.580000002</v>
      </c>
      <c r="G139" s="96">
        <f t="shared" si="50"/>
        <v>19369689.530000012</v>
      </c>
      <c r="H139" s="99">
        <f>SUM(H3:H138)</f>
        <v>19369692</v>
      </c>
      <c r="I139" s="128"/>
      <c r="J139" s="128"/>
    </row>
    <row r="141" spans="1:14">
      <c r="E141" s="94"/>
    </row>
  </sheetData>
  <hyperlinks>
    <hyperlink ref="K14" r:id="rId1"/>
    <hyperlink ref="J86" r:id="rId2"/>
    <hyperlink ref="J89" r:id="rId3"/>
    <hyperlink ref="J90" r:id="rId4"/>
    <hyperlink ref="J87" r:id="rId5"/>
    <hyperlink ref="J88" r:id="rId6"/>
    <hyperlink ref="J99" r:id="rId7"/>
    <hyperlink ref="K99" r:id="rId8"/>
    <hyperlink ref="J98" r:id="rId9"/>
    <hyperlink ref="J118" r:id="rId10"/>
    <hyperlink ref="K15" r:id="rId11"/>
    <hyperlink ref="J73" r:id="rId12"/>
  </hyperlinks>
  <pageMargins left="0.7" right="0.7" top="1.3149999999999999" bottom="0.75" header="0.3" footer="0.3"/>
  <pageSetup paperSize="9" scale="65" orientation="portrait"/>
  <rowBreaks count="1" manualBreakCount="1">
    <brk id="105" max="7" man="1"/>
  </rowBreaks>
  <colBreaks count="1" manualBreakCount="1">
    <brk id="10" max="139" man="1"/>
  </colBreaks>
  <legacyDrawing r:id="rId1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41"/>
  <sheetViews>
    <sheetView topLeftCell="A43" zoomScale="85" zoomScaleNormal="85" zoomScaleSheetLayoutView="70" zoomScalePageLayoutView="85" workbookViewId="0">
      <selection activeCell="B45" sqref="B45"/>
    </sheetView>
  </sheetViews>
  <sheetFormatPr baseColWidth="10" defaultRowHeight="14" x14ac:dyDescent="0"/>
  <cols>
    <col min="2" max="2" width="33.5" customWidth="1"/>
    <col min="4" max="4" width="15.33203125" customWidth="1"/>
    <col min="5" max="6" width="15.83203125" customWidth="1"/>
    <col min="7" max="7" width="14.6640625" customWidth="1"/>
    <col min="8" max="8" width="15.33203125" customWidth="1"/>
    <col min="9" max="10" width="15.33203125" style="143" customWidth="1"/>
    <col min="11" max="11" width="17.33203125" style="142" customWidth="1"/>
    <col min="12" max="12" width="14.5" style="143" customWidth="1"/>
    <col min="13" max="13" width="11.5" style="143" customWidth="1"/>
    <col min="14" max="14" width="14" style="158" bestFit="1" customWidth="1"/>
    <col min="15" max="15" width="10.83203125" style="143"/>
    <col min="16" max="17" width="12" bestFit="1" customWidth="1"/>
  </cols>
  <sheetData>
    <row r="1" spans="1:18" ht="54" customHeight="1">
      <c r="A1" s="1"/>
      <c r="B1" s="1" t="s">
        <v>0</v>
      </c>
      <c r="C1" s="1" t="s">
        <v>1</v>
      </c>
      <c r="D1" s="1" t="s">
        <v>150</v>
      </c>
      <c r="E1" s="1" t="s">
        <v>151</v>
      </c>
      <c r="F1" s="23" t="s">
        <v>152</v>
      </c>
      <c r="G1" s="23" t="s">
        <v>39</v>
      </c>
      <c r="H1" s="23" t="s">
        <v>40</v>
      </c>
      <c r="I1" s="120"/>
      <c r="J1" s="120"/>
      <c r="N1" s="171" t="s">
        <v>231</v>
      </c>
    </row>
    <row r="2" spans="1:18" ht="15" customHeight="1">
      <c r="A2" s="2">
        <v>1</v>
      </c>
      <c r="B2" s="3" t="s">
        <v>2</v>
      </c>
      <c r="C2" s="2"/>
      <c r="D2" s="22"/>
      <c r="E2" s="3"/>
      <c r="F2" s="22"/>
      <c r="G2" s="3"/>
      <c r="H2" s="3"/>
      <c r="I2" s="121"/>
      <c r="J2" s="121"/>
      <c r="K2" s="170" t="s">
        <v>221</v>
      </c>
      <c r="N2" s="159" t="s">
        <v>186</v>
      </c>
    </row>
    <row r="3" spans="1:18" ht="41.25" customHeight="1">
      <c r="A3" s="4">
        <v>1.01</v>
      </c>
      <c r="B3" s="129" t="s">
        <v>3</v>
      </c>
      <c r="C3" s="114" t="s">
        <v>4</v>
      </c>
      <c r="D3" s="115">
        <v>105965</v>
      </c>
      <c r="E3" s="130">
        <v>112450</v>
      </c>
      <c r="F3" s="117">
        <v>106254</v>
      </c>
      <c r="G3" s="118">
        <f>+AVERAGE(D3:F3)</f>
        <v>108223</v>
      </c>
      <c r="H3" s="119">
        <f>+ROUND(G3,0)</f>
        <v>108223</v>
      </c>
      <c r="I3" s="122"/>
      <c r="J3" s="122"/>
      <c r="L3" s="144"/>
      <c r="M3" s="145"/>
      <c r="N3" s="160"/>
    </row>
    <row r="4" spans="1:18" ht="45.75" customHeight="1">
      <c r="A4" s="4">
        <v>1.02</v>
      </c>
      <c r="B4" s="129" t="s">
        <v>5</v>
      </c>
      <c r="C4" s="114" t="s">
        <v>4</v>
      </c>
      <c r="D4" s="115">
        <v>130254</v>
      </c>
      <c r="E4" s="116">
        <v>145100</v>
      </c>
      <c r="F4" s="117">
        <v>131508</v>
      </c>
      <c r="G4" s="118">
        <f t="shared" ref="G4:G68" si="0">+AVERAGE(D4:F4)</f>
        <v>135620.66666666666</v>
      </c>
      <c r="H4" s="119">
        <f t="shared" ref="H4:H117" si="1">+ROUND(G4,0)</f>
        <v>135621</v>
      </c>
      <c r="I4" s="122"/>
      <c r="J4" s="122"/>
      <c r="L4" s="144"/>
      <c r="M4" s="145"/>
    </row>
    <row r="5" spans="1:18" ht="38.25" customHeight="1">
      <c r="A5" s="4">
        <v>1.03</v>
      </c>
      <c r="B5" s="129" t="s">
        <v>6</v>
      </c>
      <c r="C5" s="114" t="s">
        <v>4</v>
      </c>
      <c r="D5" s="131">
        <v>156032</v>
      </c>
      <c r="E5" s="131">
        <v>172700</v>
      </c>
      <c r="F5" s="132">
        <v>154797</v>
      </c>
      <c r="G5" s="118">
        <f t="shared" si="0"/>
        <v>161176.33333333334</v>
      </c>
      <c r="H5" s="119">
        <f t="shared" si="1"/>
        <v>161176</v>
      </c>
      <c r="I5" s="122"/>
      <c r="J5" s="122"/>
      <c r="L5" s="144"/>
      <c r="M5" s="145"/>
    </row>
    <row r="6" spans="1:18" ht="35.25" customHeight="1">
      <c r="A6" s="4">
        <v>1.04</v>
      </c>
      <c r="B6" s="101" t="s">
        <v>7</v>
      </c>
      <c r="C6" s="102" t="s">
        <v>8</v>
      </c>
      <c r="D6" s="157">
        <v>39100</v>
      </c>
      <c r="E6" s="110">
        <v>41100</v>
      </c>
      <c r="F6" s="111">
        <v>38113</v>
      </c>
      <c r="G6" s="106">
        <f t="shared" si="0"/>
        <v>39437.666666666664</v>
      </c>
      <c r="H6" s="107">
        <f t="shared" si="1"/>
        <v>39438</v>
      </c>
      <c r="I6" s="122"/>
      <c r="J6" s="122"/>
      <c r="K6" s="142">
        <f>+N6</f>
        <v>27424.799999999999</v>
      </c>
      <c r="L6" s="144">
        <f t="shared" ref="L6" si="2">+H6-K6</f>
        <v>12013.2</v>
      </c>
      <c r="M6" s="145">
        <f>+L6/H6</f>
        <v>0.30460976722957556</v>
      </c>
      <c r="N6" s="160">
        <f>21096*1.3</f>
        <v>27424.799999999999</v>
      </c>
      <c r="O6" s="144" t="s">
        <v>185</v>
      </c>
      <c r="P6" s="100"/>
      <c r="Q6" s="154"/>
      <c r="R6" s="155"/>
    </row>
    <row r="7" spans="1:18" ht="38.25" customHeight="1">
      <c r="A7" s="4">
        <v>1.05</v>
      </c>
      <c r="B7" s="129" t="s">
        <v>9</v>
      </c>
      <c r="C7" s="114" t="s">
        <v>8</v>
      </c>
      <c r="D7" s="131">
        <v>47695</v>
      </c>
      <c r="E7" s="131">
        <v>51150</v>
      </c>
      <c r="F7" s="132">
        <v>46798</v>
      </c>
      <c r="G7" s="118">
        <f t="shared" si="0"/>
        <v>48547.666666666664</v>
      </c>
      <c r="H7" s="119">
        <f t="shared" si="1"/>
        <v>48548</v>
      </c>
      <c r="I7" s="122"/>
      <c r="J7" s="122"/>
      <c r="L7" s="144"/>
      <c r="M7" s="145"/>
      <c r="N7" s="160"/>
      <c r="O7" s="144"/>
    </row>
    <row r="8" spans="1:18" ht="38.25" customHeight="1">
      <c r="A8" s="4">
        <v>1.06</v>
      </c>
      <c r="B8" s="129" t="s">
        <v>10</v>
      </c>
      <c r="C8" s="114" t="s">
        <v>8</v>
      </c>
      <c r="D8" s="131">
        <v>63645</v>
      </c>
      <c r="E8" s="131">
        <v>66900</v>
      </c>
      <c r="F8" s="132">
        <v>64917.9</v>
      </c>
      <c r="G8" s="118">
        <f t="shared" si="0"/>
        <v>65154.299999999996</v>
      </c>
      <c r="H8" s="119">
        <f t="shared" si="1"/>
        <v>65154</v>
      </c>
      <c r="I8" s="122"/>
      <c r="J8" s="122"/>
      <c r="L8" s="144"/>
      <c r="M8" s="145"/>
      <c r="N8" s="160"/>
      <c r="O8" s="144"/>
    </row>
    <row r="9" spans="1:18" ht="27.75" customHeight="1">
      <c r="A9" s="2">
        <v>2</v>
      </c>
      <c r="B9" s="3" t="s">
        <v>11</v>
      </c>
      <c r="C9" s="17"/>
      <c r="D9" s="61"/>
      <c r="E9" s="59"/>
      <c r="F9" s="60"/>
      <c r="G9" s="81"/>
      <c r="H9" s="61"/>
      <c r="I9" s="123"/>
      <c r="J9" s="123"/>
      <c r="K9" s="148"/>
      <c r="N9" s="160"/>
    </row>
    <row r="10" spans="1:18" ht="34.5" customHeight="1">
      <c r="A10" s="4">
        <v>2.0099999999999998</v>
      </c>
      <c r="B10" s="129" t="s">
        <v>12</v>
      </c>
      <c r="C10" s="114" t="s">
        <v>8</v>
      </c>
      <c r="D10" s="115">
        <v>35987</v>
      </c>
      <c r="E10" s="116">
        <v>40799.69</v>
      </c>
      <c r="F10" s="117">
        <v>34142</v>
      </c>
      <c r="G10" s="118">
        <f t="shared" si="0"/>
        <v>36976.230000000003</v>
      </c>
      <c r="H10" s="119">
        <f t="shared" si="1"/>
        <v>36976</v>
      </c>
      <c r="I10" s="122"/>
      <c r="J10" s="122"/>
      <c r="K10" s="147"/>
      <c r="L10" s="144"/>
      <c r="M10" s="145"/>
      <c r="N10" s="160"/>
    </row>
    <row r="11" spans="1:18" ht="33.75" customHeight="1">
      <c r="A11" s="4">
        <v>2.02</v>
      </c>
      <c r="B11" s="129" t="s">
        <v>13</v>
      </c>
      <c r="C11" s="114" t="s">
        <v>8</v>
      </c>
      <c r="D11" s="115">
        <v>45321</v>
      </c>
      <c r="E11" s="116">
        <v>46987</v>
      </c>
      <c r="F11" s="117">
        <v>46556</v>
      </c>
      <c r="G11" s="118">
        <f t="shared" si="0"/>
        <v>46288</v>
      </c>
      <c r="H11" s="119">
        <f t="shared" si="1"/>
        <v>46288</v>
      </c>
      <c r="I11" s="122"/>
      <c r="J11" s="122"/>
      <c r="K11" s="147"/>
      <c r="L11" s="144"/>
      <c r="M11" s="145"/>
      <c r="N11" s="160"/>
    </row>
    <row r="12" spans="1:18" ht="33.75" customHeight="1">
      <c r="A12" s="4">
        <v>2.0299999999999998</v>
      </c>
      <c r="B12" s="129" t="s">
        <v>14</v>
      </c>
      <c r="C12" s="114" t="s">
        <v>8</v>
      </c>
      <c r="D12" s="115">
        <v>65987</v>
      </c>
      <c r="E12" s="116">
        <v>64321</v>
      </c>
      <c r="F12" s="117">
        <v>66897</v>
      </c>
      <c r="G12" s="118">
        <f t="shared" si="0"/>
        <v>65735</v>
      </c>
      <c r="H12" s="119">
        <f t="shared" si="1"/>
        <v>65735</v>
      </c>
      <c r="I12" s="122"/>
      <c r="J12" s="122"/>
      <c r="K12" s="147"/>
      <c r="L12" s="144"/>
      <c r="M12" s="145"/>
      <c r="N12" s="160"/>
    </row>
    <row r="13" spans="1:18" ht="33.75" customHeight="1">
      <c r="A13" s="4">
        <v>2.04</v>
      </c>
      <c r="B13" s="129" t="s">
        <v>101</v>
      </c>
      <c r="C13" s="114" t="s">
        <v>8</v>
      </c>
      <c r="D13" s="115">
        <v>32562</v>
      </c>
      <c r="E13" s="116">
        <v>34200</v>
      </c>
      <c r="F13" s="117">
        <v>34190.1</v>
      </c>
      <c r="G13" s="118">
        <f t="shared" si="0"/>
        <v>33650.700000000004</v>
      </c>
      <c r="H13" s="119">
        <f t="shared" si="1"/>
        <v>33651</v>
      </c>
      <c r="J13" s="122"/>
      <c r="K13" s="147"/>
      <c r="L13" s="144"/>
      <c r="M13" s="145"/>
    </row>
    <row r="14" spans="1:18" ht="38.25" customHeight="1">
      <c r="A14" s="108">
        <v>2.0499999999999998</v>
      </c>
      <c r="B14" s="109" t="s">
        <v>98</v>
      </c>
      <c r="C14" s="102" t="s">
        <v>8</v>
      </c>
      <c r="D14" s="103">
        <v>17986</v>
      </c>
      <c r="E14" s="110">
        <v>18900</v>
      </c>
      <c r="F14" s="111">
        <v>18165.86</v>
      </c>
      <c r="G14" s="106">
        <f t="shared" si="0"/>
        <v>18350.62</v>
      </c>
      <c r="H14" s="107">
        <f t="shared" si="1"/>
        <v>18351</v>
      </c>
      <c r="I14" s="107">
        <v>3881.62</v>
      </c>
      <c r="J14" s="112" t="s">
        <v>196</v>
      </c>
      <c r="K14" s="113" t="s">
        <v>184</v>
      </c>
    </row>
    <row r="15" spans="1:18" ht="48.75" customHeight="1">
      <c r="A15" s="108">
        <v>2.06</v>
      </c>
      <c r="B15" s="109" t="s">
        <v>112</v>
      </c>
      <c r="C15" s="102" t="s">
        <v>8</v>
      </c>
      <c r="D15" s="103">
        <v>61625</v>
      </c>
      <c r="E15" s="110">
        <v>64800</v>
      </c>
      <c r="F15" s="111">
        <v>62857.5</v>
      </c>
      <c r="G15" s="106">
        <f t="shared" si="0"/>
        <v>63094.166666666664</v>
      </c>
      <c r="H15" s="107">
        <f t="shared" si="1"/>
        <v>63094</v>
      </c>
      <c r="I15" s="107">
        <v>53764</v>
      </c>
      <c r="J15" s="112" t="s">
        <v>216</v>
      </c>
      <c r="K15" s="113" t="s">
        <v>215</v>
      </c>
    </row>
    <row r="16" spans="1:18">
      <c r="A16" s="2">
        <v>3</v>
      </c>
      <c r="B16" s="3" t="s">
        <v>15</v>
      </c>
      <c r="C16" s="19"/>
      <c r="D16" s="63"/>
      <c r="E16" s="83"/>
      <c r="F16" s="60"/>
      <c r="G16" s="81"/>
      <c r="H16" s="63"/>
      <c r="I16" s="124"/>
      <c r="J16" s="124"/>
    </row>
    <row r="17" spans="1:17" ht="77.25" customHeight="1">
      <c r="A17" s="108">
        <v>3.01</v>
      </c>
      <c r="B17" s="109" t="s">
        <v>16</v>
      </c>
      <c r="C17" s="102" t="s">
        <v>4</v>
      </c>
      <c r="D17" s="103">
        <v>35012</v>
      </c>
      <c r="E17" s="110">
        <v>37930</v>
      </c>
      <c r="F17" s="111">
        <v>37366</v>
      </c>
      <c r="G17" s="106">
        <f t="shared" si="0"/>
        <v>36769.333333333336</v>
      </c>
      <c r="H17" s="107">
        <f t="shared" si="1"/>
        <v>36769</v>
      </c>
      <c r="I17" s="112" t="s">
        <v>170</v>
      </c>
      <c r="J17" s="122"/>
    </row>
    <row r="18" spans="1:17" ht="105.75" customHeight="1">
      <c r="A18" s="108">
        <v>3.02</v>
      </c>
      <c r="B18" s="109" t="s">
        <v>114</v>
      </c>
      <c r="C18" s="102" t="s">
        <v>4</v>
      </c>
      <c r="D18" s="103">
        <v>35246</v>
      </c>
      <c r="E18" s="110">
        <v>38295</v>
      </c>
      <c r="F18" s="111">
        <v>38333</v>
      </c>
      <c r="G18" s="106">
        <f t="shared" si="0"/>
        <v>37291.333333333336</v>
      </c>
      <c r="H18" s="107">
        <f t="shared" si="1"/>
        <v>37291</v>
      </c>
      <c r="I18" s="112" t="s">
        <v>170</v>
      </c>
      <c r="J18" s="122"/>
    </row>
    <row r="19" spans="1:17" ht="79.5" customHeight="1">
      <c r="A19" s="108">
        <v>3.03</v>
      </c>
      <c r="B19" s="109" t="s">
        <v>17</v>
      </c>
      <c r="C19" s="102" t="s">
        <v>18</v>
      </c>
      <c r="D19" s="103">
        <v>29666</v>
      </c>
      <c r="E19" s="110">
        <v>32233</v>
      </c>
      <c r="F19" s="111">
        <v>32401</v>
      </c>
      <c r="G19" s="106">
        <f t="shared" si="0"/>
        <v>31433.333333333332</v>
      </c>
      <c r="H19" s="107">
        <f t="shared" si="1"/>
        <v>31433</v>
      </c>
      <c r="I19" s="112" t="s">
        <v>170</v>
      </c>
      <c r="J19" s="122"/>
    </row>
    <row r="20" spans="1:17" ht="39.75" customHeight="1">
      <c r="A20" s="4">
        <v>3.04</v>
      </c>
      <c r="B20" s="129" t="s">
        <v>52</v>
      </c>
      <c r="C20" s="114" t="s">
        <v>4</v>
      </c>
      <c r="D20" s="115">
        <v>353100</v>
      </c>
      <c r="E20" s="116">
        <v>370800</v>
      </c>
      <c r="F20" s="117">
        <v>384879</v>
      </c>
      <c r="G20" s="118">
        <f t="shared" si="0"/>
        <v>369593</v>
      </c>
      <c r="H20" s="119">
        <f t="shared" si="1"/>
        <v>369593</v>
      </c>
      <c r="I20" s="122"/>
      <c r="J20" s="122"/>
    </row>
    <row r="21" spans="1:17" ht="41.25" customHeight="1">
      <c r="A21" s="4">
        <v>3.05</v>
      </c>
      <c r="B21" s="129" t="s">
        <v>53</v>
      </c>
      <c r="C21" s="114" t="s">
        <v>4</v>
      </c>
      <c r="D21" s="115">
        <v>388846</v>
      </c>
      <c r="E21" s="116">
        <v>429700</v>
      </c>
      <c r="F21" s="117">
        <v>425568</v>
      </c>
      <c r="G21" s="118">
        <f t="shared" si="0"/>
        <v>414704.66666666669</v>
      </c>
      <c r="H21" s="119">
        <f t="shared" si="1"/>
        <v>414705</v>
      </c>
      <c r="I21" s="122"/>
      <c r="J21" s="122"/>
    </row>
    <row r="22" spans="1:17" ht="31.5" customHeight="1">
      <c r="A22" s="4">
        <v>3.06</v>
      </c>
      <c r="B22" s="129" t="s">
        <v>99</v>
      </c>
      <c r="C22" s="114" t="s">
        <v>4</v>
      </c>
      <c r="D22" s="115">
        <v>75689</v>
      </c>
      <c r="E22" s="116">
        <v>79500</v>
      </c>
      <c r="F22" s="117">
        <v>81744.12</v>
      </c>
      <c r="G22" s="118">
        <f t="shared" si="0"/>
        <v>78977.706666666665</v>
      </c>
      <c r="H22" s="119">
        <f t="shared" si="1"/>
        <v>78978</v>
      </c>
      <c r="I22" s="122"/>
      <c r="J22" s="122"/>
    </row>
    <row r="23" spans="1:17" ht="27" customHeight="1">
      <c r="A23" s="4">
        <v>3.07</v>
      </c>
      <c r="B23" s="129" t="s">
        <v>43</v>
      </c>
      <c r="C23" s="114" t="s">
        <v>4</v>
      </c>
      <c r="D23" s="115">
        <v>90000</v>
      </c>
      <c r="E23" s="116">
        <v>94500</v>
      </c>
      <c r="F23" s="117">
        <v>93600</v>
      </c>
      <c r="G23" s="118">
        <f t="shared" si="0"/>
        <v>92700</v>
      </c>
      <c r="H23" s="119">
        <f t="shared" si="1"/>
        <v>92700</v>
      </c>
      <c r="I23" s="122"/>
      <c r="J23" s="122"/>
      <c r="K23" s="147"/>
      <c r="L23" s="146"/>
      <c r="M23" s="145"/>
    </row>
    <row r="24" spans="1:17" ht="20">
      <c r="A24" s="4">
        <v>3.08</v>
      </c>
      <c r="B24" s="129" t="s">
        <v>61</v>
      </c>
      <c r="C24" s="114" t="s">
        <v>4</v>
      </c>
      <c r="D24" s="115">
        <v>26400</v>
      </c>
      <c r="E24" s="116">
        <v>27800</v>
      </c>
      <c r="F24" s="117">
        <v>27456</v>
      </c>
      <c r="G24" s="118">
        <f t="shared" si="0"/>
        <v>27218.666666666668</v>
      </c>
      <c r="H24" s="119">
        <f t="shared" si="1"/>
        <v>27219</v>
      </c>
      <c r="I24" s="122"/>
      <c r="J24" s="122"/>
      <c r="K24" s="147"/>
      <c r="L24" s="146"/>
      <c r="M24" s="145"/>
    </row>
    <row r="25" spans="1:17" ht="20">
      <c r="A25" s="4">
        <v>3.09</v>
      </c>
      <c r="B25" s="129" t="s">
        <v>62</v>
      </c>
      <c r="C25" s="114" t="s">
        <v>18</v>
      </c>
      <c r="D25" s="115">
        <v>32500</v>
      </c>
      <c r="E25" s="116">
        <v>34150</v>
      </c>
      <c r="F25" s="117">
        <v>34450</v>
      </c>
      <c r="G25" s="118">
        <f t="shared" si="0"/>
        <v>33700</v>
      </c>
      <c r="H25" s="119">
        <f t="shared" si="1"/>
        <v>33700</v>
      </c>
      <c r="I25" s="122"/>
      <c r="J25" s="122"/>
      <c r="K25" s="147"/>
      <c r="L25" s="146"/>
      <c r="M25" s="145"/>
    </row>
    <row r="26" spans="1:17">
      <c r="A26" s="9">
        <v>3.1</v>
      </c>
      <c r="B26" s="129" t="s">
        <v>63</v>
      </c>
      <c r="C26" s="114" t="s">
        <v>4</v>
      </c>
      <c r="D26" s="115">
        <v>44100</v>
      </c>
      <c r="E26" s="116">
        <v>46350</v>
      </c>
      <c r="F26" s="117">
        <v>46305</v>
      </c>
      <c r="G26" s="118">
        <f t="shared" si="0"/>
        <v>45585</v>
      </c>
      <c r="H26" s="119">
        <f t="shared" si="1"/>
        <v>45585</v>
      </c>
      <c r="I26" s="122"/>
      <c r="J26" s="122"/>
      <c r="K26" s="147"/>
      <c r="L26" s="146"/>
      <c r="M26" s="145"/>
    </row>
    <row r="27" spans="1:17">
      <c r="A27" s="4">
        <v>3.11</v>
      </c>
      <c r="B27" s="129" t="s">
        <v>64</v>
      </c>
      <c r="C27" s="114" t="s">
        <v>18</v>
      </c>
      <c r="D27" s="115">
        <v>45516</v>
      </c>
      <c r="E27" s="116">
        <v>50300</v>
      </c>
      <c r="F27" s="117">
        <v>47667.6</v>
      </c>
      <c r="G27" s="118">
        <f t="shared" si="0"/>
        <v>47827.866666666669</v>
      </c>
      <c r="H27" s="119">
        <f t="shared" si="1"/>
        <v>47828</v>
      </c>
      <c r="I27" s="122"/>
      <c r="J27" s="122"/>
      <c r="K27" s="147"/>
      <c r="L27" s="146"/>
      <c r="M27" s="145"/>
    </row>
    <row r="28" spans="1:17" ht="20">
      <c r="A28" s="4">
        <v>3.12</v>
      </c>
      <c r="B28" s="129" t="s">
        <v>78</v>
      </c>
      <c r="C28" s="114" t="s">
        <v>18</v>
      </c>
      <c r="D28" s="115">
        <v>48351</v>
      </c>
      <c r="E28" s="116">
        <v>48800</v>
      </c>
      <c r="F28" s="117">
        <v>49034.51</v>
      </c>
      <c r="G28" s="118">
        <f t="shared" si="0"/>
        <v>48728.503333333334</v>
      </c>
      <c r="H28" s="119">
        <f t="shared" si="1"/>
        <v>48729</v>
      </c>
      <c r="I28" s="122"/>
      <c r="J28" s="122"/>
      <c r="K28" s="147"/>
      <c r="L28" s="146"/>
      <c r="M28" s="145"/>
    </row>
    <row r="29" spans="1:17" ht="27.75" customHeight="1">
      <c r="A29" s="4">
        <v>3.13</v>
      </c>
      <c r="B29" s="129" t="s">
        <v>115</v>
      </c>
      <c r="C29" s="114" t="s">
        <v>4</v>
      </c>
      <c r="D29" s="115">
        <v>38127</v>
      </c>
      <c r="E29" s="116">
        <v>38452</v>
      </c>
      <c r="F29" s="117">
        <v>39419</v>
      </c>
      <c r="G29" s="118">
        <f t="shared" si="0"/>
        <v>38666</v>
      </c>
      <c r="H29" s="119">
        <f t="shared" si="1"/>
        <v>38666</v>
      </c>
      <c r="I29" s="122"/>
      <c r="J29" s="122"/>
      <c r="K29" s="147"/>
      <c r="L29" s="146"/>
      <c r="M29" s="145"/>
      <c r="N29" s="160"/>
    </row>
    <row r="30" spans="1:17" ht="25.5" customHeight="1">
      <c r="A30" s="4">
        <v>3.14</v>
      </c>
      <c r="B30" s="129" t="s">
        <v>116</v>
      </c>
      <c r="C30" s="114" t="s">
        <v>4</v>
      </c>
      <c r="D30" s="115">
        <v>15265</v>
      </c>
      <c r="E30" s="116">
        <v>15828</v>
      </c>
      <c r="F30" s="117">
        <v>16252</v>
      </c>
      <c r="G30" s="118">
        <f t="shared" si="0"/>
        <v>15781.666666666666</v>
      </c>
      <c r="H30" s="119">
        <f t="shared" si="1"/>
        <v>15782</v>
      </c>
      <c r="I30" s="122"/>
      <c r="J30" s="122"/>
      <c r="K30" s="147"/>
      <c r="L30" s="146"/>
      <c r="M30" s="145"/>
      <c r="N30" s="160"/>
    </row>
    <row r="31" spans="1:17" ht="44.25" customHeight="1">
      <c r="A31" s="4">
        <v>3.15</v>
      </c>
      <c r="B31" s="109" t="s">
        <v>117</v>
      </c>
      <c r="C31" s="102" t="s">
        <v>4</v>
      </c>
      <c r="D31" s="103">
        <v>1383912</v>
      </c>
      <c r="E31" s="110">
        <v>1453150</v>
      </c>
      <c r="F31" s="111">
        <v>1411590.24</v>
      </c>
      <c r="G31" s="106">
        <f t="shared" si="0"/>
        <v>1416217.4133333333</v>
      </c>
      <c r="H31" s="107">
        <f t="shared" si="1"/>
        <v>1416217</v>
      </c>
      <c r="I31" s="125" t="s">
        <v>217</v>
      </c>
      <c r="J31" s="122"/>
      <c r="K31" s="147">
        <f>+N31</f>
        <v>867617.4</v>
      </c>
      <c r="L31" s="146">
        <f>+G31-K31</f>
        <v>548600.01333333331</v>
      </c>
      <c r="M31" s="145">
        <f t="shared" ref="M31:M33" si="3">+L31/H31</f>
        <v>0.38737002403821824</v>
      </c>
      <c r="N31" s="160">
        <f>667398*1.3</f>
        <v>867617.4</v>
      </c>
      <c r="O31" s="143" t="s">
        <v>187</v>
      </c>
      <c r="Q31" t="s">
        <v>188</v>
      </c>
    </row>
    <row r="32" spans="1:17" ht="46.5" customHeight="1">
      <c r="A32" s="4">
        <v>3.16</v>
      </c>
      <c r="B32" s="129" t="s">
        <v>118</v>
      </c>
      <c r="C32" s="114" t="s">
        <v>4</v>
      </c>
      <c r="D32" s="115">
        <v>705000</v>
      </c>
      <c r="E32" s="116">
        <v>740250</v>
      </c>
      <c r="F32" s="117">
        <v>712050</v>
      </c>
      <c r="G32" s="118">
        <f t="shared" si="0"/>
        <v>719100</v>
      </c>
      <c r="H32" s="119">
        <f t="shared" si="1"/>
        <v>719100</v>
      </c>
      <c r="I32" s="122"/>
      <c r="J32" s="122"/>
      <c r="K32" s="147"/>
      <c r="L32" s="146"/>
      <c r="M32" s="145"/>
      <c r="N32" s="160"/>
      <c r="Q32" t="s">
        <v>189</v>
      </c>
    </row>
    <row r="33" spans="1:17" ht="44.25" customHeight="1">
      <c r="A33" s="4">
        <v>3.17</v>
      </c>
      <c r="B33" s="109" t="s">
        <v>132</v>
      </c>
      <c r="C33" s="102" t="s">
        <v>4</v>
      </c>
      <c r="D33" s="103">
        <v>1368963</v>
      </c>
      <c r="E33" s="110">
        <v>1437450</v>
      </c>
      <c r="F33" s="111">
        <v>1396342.26</v>
      </c>
      <c r="G33" s="106">
        <f t="shared" si="0"/>
        <v>1400918.42</v>
      </c>
      <c r="H33" s="107">
        <f t="shared" si="1"/>
        <v>1400918</v>
      </c>
      <c r="I33" s="125" t="s">
        <v>217</v>
      </c>
      <c r="J33" s="122"/>
      <c r="K33" s="147">
        <f>+N33</f>
        <v>682552</v>
      </c>
      <c r="L33" s="146">
        <f t="shared" ref="L33" si="4">+G33-K33</f>
        <v>718366.41999999993</v>
      </c>
      <c r="M33" s="145">
        <f t="shared" si="3"/>
        <v>0.51278263253095469</v>
      </c>
      <c r="N33" s="160">
        <f>525040*1.3</f>
        <v>682552</v>
      </c>
      <c r="O33" s="143" t="s">
        <v>187</v>
      </c>
      <c r="Q33" t="s">
        <v>190</v>
      </c>
    </row>
    <row r="34" spans="1:17" ht="44.25" customHeight="1">
      <c r="A34" s="4">
        <v>3.18</v>
      </c>
      <c r="B34" s="129" t="s">
        <v>131</v>
      </c>
      <c r="C34" s="114" t="s">
        <v>4</v>
      </c>
      <c r="D34" s="115">
        <v>253717.2</v>
      </c>
      <c r="E34" s="116">
        <v>266450</v>
      </c>
      <c r="F34" s="117">
        <v>266403.06</v>
      </c>
      <c r="G34" s="118">
        <f t="shared" si="0"/>
        <v>262190.08666666667</v>
      </c>
      <c r="H34" s="119">
        <f t="shared" si="1"/>
        <v>262190</v>
      </c>
      <c r="I34" s="122"/>
      <c r="J34" s="122"/>
    </row>
    <row r="35" spans="1:17" ht="48" customHeight="1">
      <c r="A35" s="4">
        <v>3.19</v>
      </c>
      <c r="B35" s="129" t="s">
        <v>119</v>
      </c>
      <c r="C35" s="114" t="s">
        <v>4</v>
      </c>
      <c r="D35" s="115">
        <v>258500</v>
      </c>
      <c r="E35" s="116">
        <v>271450</v>
      </c>
      <c r="F35" s="117">
        <v>268840</v>
      </c>
      <c r="G35" s="118">
        <f t="shared" si="0"/>
        <v>266263.33333333331</v>
      </c>
      <c r="H35" s="119">
        <f t="shared" si="1"/>
        <v>266263</v>
      </c>
      <c r="I35" s="122"/>
      <c r="J35" s="122"/>
      <c r="L35" s="113"/>
    </row>
    <row r="36" spans="1:17" ht="42" customHeight="1">
      <c r="A36" s="4">
        <v>3.2</v>
      </c>
      <c r="B36" s="129" t="s">
        <v>133</v>
      </c>
      <c r="C36" s="114" t="s">
        <v>4</v>
      </c>
      <c r="D36" s="115">
        <v>501953.1</v>
      </c>
      <c r="E36" s="116">
        <v>527050</v>
      </c>
      <c r="F36" s="117">
        <v>511992.17</v>
      </c>
      <c r="G36" s="118">
        <f t="shared" si="0"/>
        <v>513665.09</v>
      </c>
      <c r="H36" s="119">
        <f t="shared" si="1"/>
        <v>513665</v>
      </c>
      <c r="I36" s="122"/>
      <c r="J36" s="122"/>
      <c r="L36" s="113"/>
    </row>
    <row r="37" spans="1:17" ht="30.75" customHeight="1">
      <c r="A37" s="4">
        <v>3.21</v>
      </c>
      <c r="B37" s="129" t="s">
        <v>165</v>
      </c>
      <c r="C37" s="114" t="s">
        <v>4</v>
      </c>
      <c r="D37" s="115">
        <v>21365</v>
      </c>
      <c r="E37" s="116">
        <v>21865</v>
      </c>
      <c r="F37" s="117">
        <v>22352</v>
      </c>
      <c r="G37" s="118">
        <f t="shared" si="0"/>
        <v>21860.666666666668</v>
      </c>
      <c r="H37" s="119">
        <f t="shared" si="1"/>
        <v>21861</v>
      </c>
      <c r="I37" s="122"/>
      <c r="J37" s="122"/>
      <c r="K37" s="147"/>
    </row>
    <row r="38" spans="1:17">
      <c r="A38" s="2">
        <v>4</v>
      </c>
      <c r="B38" s="3" t="s">
        <v>126</v>
      </c>
      <c r="C38" s="19"/>
      <c r="D38" s="69"/>
      <c r="E38" s="83"/>
      <c r="F38" s="60"/>
      <c r="G38" s="81"/>
      <c r="H38" s="64"/>
      <c r="I38" s="126"/>
      <c r="J38" s="126"/>
    </row>
    <row r="39" spans="1:17" ht="51" customHeight="1">
      <c r="A39" s="108">
        <v>4.01</v>
      </c>
      <c r="B39" s="109" t="s">
        <v>164</v>
      </c>
      <c r="C39" s="102" t="s">
        <v>19</v>
      </c>
      <c r="D39" s="103">
        <v>112139.4</v>
      </c>
      <c r="E39" s="103">
        <v>112508.4</v>
      </c>
      <c r="F39" s="111">
        <v>124853.4</v>
      </c>
      <c r="G39" s="106">
        <f t="shared" si="0"/>
        <v>116500.39999999998</v>
      </c>
      <c r="H39" s="107">
        <f t="shared" ref="H39:H50" si="5">+ROUND(G39,0)</f>
        <v>116500</v>
      </c>
      <c r="I39" s="112" t="s">
        <v>173</v>
      </c>
      <c r="J39" s="125" t="s">
        <v>191</v>
      </c>
      <c r="K39" s="112" t="s">
        <v>192</v>
      </c>
      <c r="L39" s="112" t="s">
        <v>193</v>
      </c>
    </row>
    <row r="40" spans="1:17" ht="39.75" customHeight="1">
      <c r="A40" s="108">
        <v>4.0199999999999996</v>
      </c>
      <c r="B40" s="109" t="s">
        <v>90</v>
      </c>
      <c r="C40" s="153" t="s">
        <v>8</v>
      </c>
      <c r="D40" s="103">
        <v>162400</v>
      </c>
      <c r="E40" s="103">
        <v>170550</v>
      </c>
      <c r="F40" s="111">
        <v>175392</v>
      </c>
      <c r="G40" s="106">
        <f t="shared" si="0"/>
        <v>169447.33333333334</v>
      </c>
      <c r="H40" s="107">
        <f t="shared" si="5"/>
        <v>169447</v>
      </c>
      <c r="I40" s="125" t="s">
        <v>218</v>
      </c>
      <c r="J40" s="122" t="s">
        <v>230</v>
      </c>
    </row>
    <row r="41" spans="1:17" ht="29.25" customHeight="1">
      <c r="A41" s="108">
        <v>4.03</v>
      </c>
      <c r="B41" s="109" t="s">
        <v>91</v>
      </c>
      <c r="C41" s="153" t="s">
        <v>8</v>
      </c>
      <c r="D41" s="103">
        <v>194700</v>
      </c>
      <c r="E41" s="103">
        <v>204450</v>
      </c>
      <c r="F41" s="111">
        <v>210276</v>
      </c>
      <c r="G41" s="106">
        <f t="shared" si="0"/>
        <v>203142</v>
      </c>
      <c r="H41" s="107">
        <f t="shared" si="5"/>
        <v>203142</v>
      </c>
      <c r="I41" s="125" t="s">
        <v>194</v>
      </c>
      <c r="J41" s="122" t="s">
        <v>230</v>
      </c>
    </row>
    <row r="42" spans="1:17" ht="41.25" customHeight="1">
      <c r="A42" s="108">
        <v>4.04</v>
      </c>
      <c r="B42" s="109" t="s">
        <v>92</v>
      </c>
      <c r="C42" s="153" t="s">
        <v>19</v>
      </c>
      <c r="D42" s="103">
        <v>45000</v>
      </c>
      <c r="E42" s="103">
        <v>47250</v>
      </c>
      <c r="F42" s="111">
        <v>49050</v>
      </c>
      <c r="G42" s="106">
        <f t="shared" si="0"/>
        <v>47100</v>
      </c>
      <c r="H42" s="107">
        <f t="shared" si="5"/>
        <v>47100</v>
      </c>
      <c r="I42" s="136" t="s">
        <v>173</v>
      </c>
      <c r="J42" s="122"/>
      <c r="K42" s="147">
        <f>+N42</f>
        <v>36751</v>
      </c>
      <c r="L42" s="146">
        <f t="shared" ref="L42:L43" si="6">+G42-K42</f>
        <v>10349</v>
      </c>
      <c r="M42" s="145">
        <f t="shared" ref="M42:M43" si="7">+L42/H42</f>
        <v>0.21972399150743099</v>
      </c>
      <c r="N42" s="160">
        <f>28270*1.3</f>
        <v>36751</v>
      </c>
      <c r="O42" s="143" t="s">
        <v>187</v>
      </c>
    </row>
    <row r="43" spans="1:17" ht="37.5" customHeight="1">
      <c r="A43" s="108">
        <v>4.05</v>
      </c>
      <c r="B43" s="109" t="s">
        <v>93</v>
      </c>
      <c r="C43" s="153" t="s">
        <v>8</v>
      </c>
      <c r="D43" s="103">
        <v>36542</v>
      </c>
      <c r="E43" s="103">
        <v>38400</v>
      </c>
      <c r="F43" s="111">
        <v>38369.1</v>
      </c>
      <c r="G43" s="106">
        <f t="shared" si="0"/>
        <v>37770.366666666669</v>
      </c>
      <c r="H43" s="107">
        <f t="shared" si="5"/>
        <v>37770</v>
      </c>
      <c r="I43" s="136" t="s">
        <v>173</v>
      </c>
      <c r="J43" s="122"/>
      <c r="K43" s="147">
        <f>+N43</f>
        <v>19414.2</v>
      </c>
      <c r="L43" s="146">
        <f t="shared" si="6"/>
        <v>18356.166666666668</v>
      </c>
      <c r="M43" s="145">
        <f t="shared" si="7"/>
        <v>0.48599858794457684</v>
      </c>
      <c r="N43" s="160">
        <f>14934*1.3</f>
        <v>19414.2</v>
      </c>
      <c r="O43" s="143" t="s">
        <v>187</v>
      </c>
    </row>
    <row r="44" spans="1:17" ht="51" customHeight="1">
      <c r="A44" s="108">
        <v>4.0599999999999996</v>
      </c>
      <c r="B44" s="109" t="s">
        <v>94</v>
      </c>
      <c r="C44" s="153" t="s">
        <v>8</v>
      </c>
      <c r="D44" s="103">
        <v>40202.800000000003</v>
      </c>
      <c r="E44" s="103">
        <v>42250</v>
      </c>
      <c r="F44" s="111">
        <v>41810.92</v>
      </c>
      <c r="G44" s="106">
        <f t="shared" si="0"/>
        <v>41421.24</v>
      </c>
      <c r="H44" s="107">
        <f t="shared" si="5"/>
        <v>41421</v>
      </c>
      <c r="I44" s="125" t="s">
        <v>219</v>
      </c>
      <c r="J44" s="122"/>
    </row>
    <row r="45" spans="1:17" ht="81.75" customHeight="1">
      <c r="A45" s="4">
        <v>4.07</v>
      </c>
      <c r="B45" s="129" t="s">
        <v>70</v>
      </c>
      <c r="C45" s="114" t="s">
        <v>19</v>
      </c>
      <c r="D45" s="115">
        <v>187500</v>
      </c>
      <c r="E45" s="116">
        <v>196900</v>
      </c>
      <c r="F45" s="117">
        <v>196875</v>
      </c>
      <c r="G45" s="118">
        <f t="shared" si="0"/>
        <v>193758.33333333334</v>
      </c>
      <c r="H45" s="119">
        <f t="shared" si="5"/>
        <v>193758</v>
      </c>
      <c r="I45" s="122"/>
      <c r="J45" s="122"/>
      <c r="L45" s="146"/>
      <c r="M45" s="145"/>
    </row>
    <row r="46" spans="1:17" ht="74.25" customHeight="1">
      <c r="A46" s="4">
        <v>4.08</v>
      </c>
      <c r="B46" s="129" t="s">
        <v>71</v>
      </c>
      <c r="C46" s="114" t="s">
        <v>19</v>
      </c>
      <c r="D46" s="115">
        <v>108000</v>
      </c>
      <c r="E46" s="116">
        <v>113400</v>
      </c>
      <c r="F46" s="117">
        <v>112320</v>
      </c>
      <c r="G46" s="118">
        <f t="shared" si="0"/>
        <v>111240</v>
      </c>
      <c r="H46" s="119">
        <f t="shared" si="5"/>
        <v>111240</v>
      </c>
      <c r="I46" s="122"/>
      <c r="J46" s="122"/>
      <c r="K46" s="149"/>
      <c r="L46" s="146"/>
      <c r="M46" s="145"/>
    </row>
    <row r="47" spans="1:17" ht="79.5" customHeight="1">
      <c r="A47" s="4">
        <v>4.09</v>
      </c>
      <c r="B47" s="129" t="s">
        <v>72</v>
      </c>
      <c r="C47" s="114" t="s">
        <v>19</v>
      </c>
      <c r="D47" s="115">
        <v>67500</v>
      </c>
      <c r="E47" s="116">
        <v>70900</v>
      </c>
      <c r="F47" s="117">
        <v>68850</v>
      </c>
      <c r="G47" s="118">
        <f t="shared" si="0"/>
        <v>69083.333333333328</v>
      </c>
      <c r="H47" s="119">
        <f t="shared" si="5"/>
        <v>69083</v>
      </c>
      <c r="I47" s="122"/>
      <c r="J47" s="122"/>
      <c r="L47" s="146"/>
      <c r="M47" s="145"/>
    </row>
    <row r="48" spans="1:17" ht="20">
      <c r="A48" s="9">
        <v>4.0999999999999996</v>
      </c>
      <c r="B48" s="129" t="s">
        <v>68</v>
      </c>
      <c r="C48" s="114" t="s">
        <v>19</v>
      </c>
      <c r="D48" s="115">
        <v>22000</v>
      </c>
      <c r="E48" s="116">
        <v>23100</v>
      </c>
      <c r="F48" s="117">
        <v>22220</v>
      </c>
      <c r="G48" s="118">
        <f t="shared" si="0"/>
        <v>22440</v>
      </c>
      <c r="H48" s="119">
        <f t="shared" si="5"/>
        <v>22440</v>
      </c>
      <c r="I48" s="122"/>
      <c r="J48" s="122"/>
      <c r="L48" s="146"/>
      <c r="M48" s="145"/>
    </row>
    <row r="49" spans="1:15" ht="37.5" customHeight="1">
      <c r="A49" s="9">
        <v>4.1100000000000003</v>
      </c>
      <c r="B49" s="129" t="s">
        <v>69</v>
      </c>
      <c r="C49" s="114" t="s">
        <v>19</v>
      </c>
      <c r="D49" s="115">
        <v>14175</v>
      </c>
      <c r="E49" s="116">
        <v>14900</v>
      </c>
      <c r="F49" s="117">
        <v>14883.75</v>
      </c>
      <c r="G49" s="118">
        <f t="shared" si="0"/>
        <v>14652.916666666666</v>
      </c>
      <c r="H49" s="119">
        <f t="shared" si="5"/>
        <v>14653</v>
      </c>
      <c r="I49" s="122"/>
      <c r="J49" s="122"/>
      <c r="L49" s="146"/>
      <c r="M49" s="145"/>
    </row>
    <row r="50" spans="1:15" ht="20">
      <c r="A50" s="9">
        <v>4.12</v>
      </c>
      <c r="B50" s="129" t="s">
        <v>79</v>
      </c>
      <c r="C50" s="114" t="s">
        <v>19</v>
      </c>
      <c r="D50" s="115">
        <v>11320</v>
      </c>
      <c r="E50" s="116">
        <v>11685</v>
      </c>
      <c r="F50" s="117">
        <v>11450</v>
      </c>
      <c r="G50" s="118">
        <f t="shared" si="0"/>
        <v>11485</v>
      </c>
      <c r="H50" s="119">
        <f t="shared" si="5"/>
        <v>11485</v>
      </c>
      <c r="I50" s="122"/>
      <c r="J50" s="122"/>
      <c r="L50" s="146"/>
      <c r="M50" s="145"/>
    </row>
    <row r="51" spans="1:15" ht="24.75" customHeight="1">
      <c r="A51" s="2">
        <v>5</v>
      </c>
      <c r="B51" s="3" t="s">
        <v>80</v>
      </c>
      <c r="C51" s="19"/>
      <c r="D51" s="69"/>
      <c r="E51" s="83"/>
      <c r="F51" s="60"/>
      <c r="G51" s="81"/>
      <c r="H51" s="63"/>
      <c r="I51" s="124"/>
      <c r="J51" s="124"/>
    </row>
    <row r="52" spans="1:15" ht="46.5" customHeight="1">
      <c r="A52" s="4">
        <v>5.01</v>
      </c>
      <c r="B52" s="101" t="s">
        <v>81</v>
      </c>
      <c r="C52" s="102" t="s">
        <v>19</v>
      </c>
      <c r="D52" s="103">
        <v>18500</v>
      </c>
      <c r="E52" s="110">
        <v>19500</v>
      </c>
      <c r="F52" s="111">
        <v>19280</v>
      </c>
      <c r="G52" s="106">
        <f t="shared" si="0"/>
        <v>19093.333333333332</v>
      </c>
      <c r="H52" s="107">
        <f t="shared" si="1"/>
        <v>19093</v>
      </c>
      <c r="I52" s="125" t="s">
        <v>197</v>
      </c>
      <c r="J52" s="122"/>
      <c r="K52" s="142">
        <f>+N52</f>
        <v>17756.7</v>
      </c>
      <c r="L52" s="144">
        <f t="shared" ref="L52:L59" si="8">+H52-K52</f>
        <v>1336.2999999999993</v>
      </c>
      <c r="M52" s="145">
        <f t="shared" ref="M52:M66" si="9">+L52/H52</f>
        <v>6.9989001204629933E-2</v>
      </c>
      <c r="N52" s="160">
        <f>13659*1.3</f>
        <v>17756.7</v>
      </c>
      <c r="O52" s="143" t="s">
        <v>187</v>
      </c>
    </row>
    <row r="53" spans="1:15" ht="45" customHeight="1">
      <c r="A53" s="4">
        <v>5.0199999999999996</v>
      </c>
      <c r="B53" s="129" t="s">
        <v>82</v>
      </c>
      <c r="C53" s="114" t="s">
        <v>19</v>
      </c>
      <c r="D53" s="115">
        <v>23800</v>
      </c>
      <c r="E53" s="116">
        <v>25000</v>
      </c>
      <c r="F53" s="117">
        <v>25228</v>
      </c>
      <c r="G53" s="118">
        <f t="shared" si="0"/>
        <v>24676</v>
      </c>
      <c r="H53" s="119">
        <f t="shared" si="1"/>
        <v>24676</v>
      </c>
      <c r="I53" s="122"/>
      <c r="J53" s="122"/>
      <c r="L53" s="144"/>
      <c r="M53" s="145"/>
    </row>
    <row r="54" spans="1:15" ht="60.75" customHeight="1">
      <c r="A54" s="4">
        <v>5.03</v>
      </c>
      <c r="B54" s="129" t="s">
        <v>54</v>
      </c>
      <c r="C54" s="114" t="s">
        <v>19</v>
      </c>
      <c r="D54" s="115">
        <v>17200</v>
      </c>
      <c r="E54" s="116">
        <v>17500</v>
      </c>
      <c r="F54" s="117">
        <v>17216</v>
      </c>
      <c r="G54" s="118">
        <f t="shared" si="0"/>
        <v>17305.333333333332</v>
      </c>
      <c r="H54" s="119">
        <f t="shared" si="1"/>
        <v>17305</v>
      </c>
      <c r="I54" s="122"/>
      <c r="J54" s="122"/>
      <c r="L54" s="144"/>
      <c r="M54" s="145"/>
    </row>
    <row r="55" spans="1:15" ht="82.5" customHeight="1">
      <c r="A55" s="4">
        <v>5.04</v>
      </c>
      <c r="B55" s="129" t="s">
        <v>20</v>
      </c>
      <c r="C55" s="114" t="s">
        <v>8</v>
      </c>
      <c r="D55" s="115">
        <v>8800</v>
      </c>
      <c r="E55" s="116">
        <v>9250</v>
      </c>
      <c r="F55" s="117">
        <v>9240</v>
      </c>
      <c r="G55" s="118">
        <f t="shared" si="0"/>
        <v>9096.6666666666661</v>
      </c>
      <c r="H55" s="119">
        <f t="shared" si="1"/>
        <v>9097</v>
      </c>
      <c r="I55" s="122"/>
      <c r="J55" s="122"/>
      <c r="L55" s="144"/>
      <c r="M55" s="145"/>
    </row>
    <row r="56" spans="1:15" ht="65.25" customHeight="1">
      <c r="A56" s="4">
        <v>5.05</v>
      </c>
      <c r="B56" s="129" t="s">
        <v>163</v>
      </c>
      <c r="C56" s="114" t="s">
        <v>19</v>
      </c>
      <c r="D56" s="115">
        <v>13560</v>
      </c>
      <c r="E56" s="116">
        <v>14547</v>
      </c>
      <c r="F56" s="117">
        <v>15970</v>
      </c>
      <c r="G56" s="118">
        <f t="shared" si="0"/>
        <v>14692.333333333334</v>
      </c>
      <c r="H56" s="119">
        <f t="shared" si="1"/>
        <v>14692</v>
      </c>
      <c r="I56" s="122"/>
      <c r="J56" s="122"/>
      <c r="L56" s="144"/>
      <c r="M56" s="145"/>
    </row>
    <row r="57" spans="1:15" ht="63.75" customHeight="1">
      <c r="A57" s="4">
        <v>5.0599999999999996</v>
      </c>
      <c r="B57" s="129" t="s">
        <v>56</v>
      </c>
      <c r="C57" s="114" t="s">
        <v>8</v>
      </c>
      <c r="D57" s="115">
        <v>10800</v>
      </c>
      <c r="E57" s="116">
        <v>10350</v>
      </c>
      <c r="F57" s="117">
        <v>10232</v>
      </c>
      <c r="G57" s="118">
        <f t="shared" si="0"/>
        <v>10460.666666666666</v>
      </c>
      <c r="H57" s="119">
        <f t="shared" si="1"/>
        <v>10461</v>
      </c>
      <c r="I57" s="122"/>
      <c r="J57" s="122"/>
      <c r="L57" s="144"/>
      <c r="M57" s="145"/>
    </row>
    <row r="58" spans="1:15" ht="111" customHeight="1">
      <c r="A58" s="4">
        <v>5.07</v>
      </c>
      <c r="B58" s="109" t="s">
        <v>21</v>
      </c>
      <c r="C58" s="102" t="s">
        <v>19</v>
      </c>
      <c r="D58" s="103">
        <v>20974</v>
      </c>
      <c r="E58" s="104">
        <v>22339</v>
      </c>
      <c r="F58" s="105">
        <v>23936</v>
      </c>
      <c r="G58" s="106">
        <f t="shared" si="0"/>
        <v>22416.333333333332</v>
      </c>
      <c r="H58" s="107">
        <f t="shared" si="1"/>
        <v>22416</v>
      </c>
      <c r="I58" s="125" t="s">
        <v>220</v>
      </c>
      <c r="J58" s="122"/>
      <c r="K58" s="142">
        <f>5502*1.3</f>
        <v>7152.6</v>
      </c>
      <c r="L58" s="144">
        <f>+H58-K58</f>
        <v>15263.4</v>
      </c>
      <c r="M58" s="145">
        <f t="shared" si="9"/>
        <v>0.68091541755888652</v>
      </c>
    </row>
    <row r="59" spans="1:15" ht="93.75" customHeight="1">
      <c r="A59" s="4">
        <v>5.08</v>
      </c>
      <c r="B59" s="101" t="s">
        <v>22</v>
      </c>
      <c r="C59" s="102" t="s">
        <v>8</v>
      </c>
      <c r="D59" s="103">
        <v>13750</v>
      </c>
      <c r="E59" s="104">
        <v>14450</v>
      </c>
      <c r="F59" s="105">
        <v>14025</v>
      </c>
      <c r="G59" s="106">
        <f t="shared" si="0"/>
        <v>14075</v>
      </c>
      <c r="H59" s="107">
        <f t="shared" si="1"/>
        <v>14075</v>
      </c>
      <c r="I59" s="125" t="s">
        <v>220</v>
      </c>
      <c r="J59" s="122"/>
      <c r="K59" s="142">
        <f>5850*1.3</f>
        <v>7605</v>
      </c>
      <c r="L59" s="144">
        <f t="shared" si="8"/>
        <v>6470</v>
      </c>
      <c r="M59" s="145">
        <f t="shared" si="9"/>
        <v>0.45968028419182949</v>
      </c>
    </row>
    <row r="60" spans="1:15">
      <c r="A60" s="2">
        <v>6</v>
      </c>
      <c r="B60" s="3" t="s">
        <v>125</v>
      </c>
      <c r="C60" s="19"/>
      <c r="D60" s="92"/>
      <c r="E60" s="91"/>
      <c r="F60" s="66"/>
      <c r="G60" s="81"/>
      <c r="H60" s="67"/>
      <c r="I60" s="124"/>
      <c r="J60" s="124"/>
    </row>
    <row r="61" spans="1:15" ht="60" customHeight="1">
      <c r="A61" s="4">
        <v>6.01</v>
      </c>
      <c r="B61" s="129" t="s">
        <v>162</v>
      </c>
      <c r="C61" s="114" t="s">
        <v>19</v>
      </c>
      <c r="D61" s="115">
        <v>29388.5</v>
      </c>
      <c r="E61" s="116">
        <v>30100</v>
      </c>
      <c r="F61" s="117">
        <v>30057.93</v>
      </c>
      <c r="G61" s="118">
        <f t="shared" si="0"/>
        <v>29848.809999999998</v>
      </c>
      <c r="H61" s="119">
        <f t="shared" si="1"/>
        <v>29849</v>
      </c>
      <c r="I61" s="122"/>
      <c r="J61" s="122"/>
      <c r="K61" s="142">
        <f>21750*1.3</f>
        <v>28275</v>
      </c>
      <c r="L61" s="144">
        <f t="shared" ref="L61:L66" si="10">+H61-K61</f>
        <v>1574</v>
      </c>
      <c r="M61" s="145">
        <f t="shared" si="9"/>
        <v>5.2732084826962379E-2</v>
      </c>
    </row>
    <row r="62" spans="1:15" ht="43.5" customHeight="1">
      <c r="A62" s="4">
        <v>6.02</v>
      </c>
      <c r="B62" s="129" t="s">
        <v>161</v>
      </c>
      <c r="C62" s="114" t="s">
        <v>19</v>
      </c>
      <c r="D62" s="115">
        <v>29623.5</v>
      </c>
      <c r="E62" s="116">
        <v>31988.5</v>
      </c>
      <c r="F62" s="117">
        <v>33190.5</v>
      </c>
      <c r="G62" s="118">
        <f t="shared" si="0"/>
        <v>31600.833333333332</v>
      </c>
      <c r="H62" s="119">
        <f t="shared" si="1"/>
        <v>31601</v>
      </c>
      <c r="I62" s="122"/>
      <c r="J62" s="122"/>
      <c r="K62" s="142">
        <f>21957*1.3</f>
        <v>28544.100000000002</v>
      </c>
      <c r="L62" s="144">
        <f t="shared" si="10"/>
        <v>3056.8999999999978</v>
      </c>
      <c r="M62" s="145">
        <f t="shared" si="9"/>
        <v>9.6734280560741681E-2</v>
      </c>
    </row>
    <row r="63" spans="1:15" ht="59.25" customHeight="1">
      <c r="A63" s="4">
        <v>6.03</v>
      </c>
      <c r="B63" s="129" t="s">
        <v>84</v>
      </c>
      <c r="C63" s="114" t="s">
        <v>19</v>
      </c>
      <c r="D63" s="115">
        <v>52448</v>
      </c>
      <c r="E63" s="116">
        <v>53016</v>
      </c>
      <c r="F63" s="117">
        <v>56670</v>
      </c>
      <c r="G63" s="118">
        <f t="shared" si="0"/>
        <v>54044.666666666664</v>
      </c>
      <c r="H63" s="119">
        <f t="shared" si="1"/>
        <v>54045</v>
      </c>
      <c r="I63" s="122"/>
      <c r="J63" s="122"/>
      <c r="K63" s="142">
        <v>45900</v>
      </c>
      <c r="L63" s="144">
        <f t="shared" si="10"/>
        <v>8145</v>
      </c>
      <c r="M63" s="145">
        <f t="shared" si="9"/>
        <v>0.15070774354704414</v>
      </c>
    </row>
    <row r="64" spans="1:15" ht="60" customHeight="1">
      <c r="A64" s="4">
        <v>6.04</v>
      </c>
      <c r="B64" s="129" t="s">
        <v>83</v>
      </c>
      <c r="C64" s="114" t="s">
        <v>19</v>
      </c>
      <c r="D64" s="115">
        <v>49437</v>
      </c>
      <c r="E64" s="116">
        <v>50762</v>
      </c>
      <c r="F64" s="117">
        <v>52015</v>
      </c>
      <c r="G64" s="118">
        <f t="shared" si="0"/>
        <v>50738</v>
      </c>
      <c r="H64" s="119">
        <f t="shared" si="1"/>
        <v>50738</v>
      </c>
      <c r="I64" s="122"/>
      <c r="J64" s="122"/>
      <c r="K64" s="142">
        <v>43750</v>
      </c>
      <c r="L64" s="144">
        <f t="shared" si="10"/>
        <v>6988</v>
      </c>
      <c r="M64" s="145">
        <f t="shared" si="9"/>
        <v>0.13772714730576688</v>
      </c>
    </row>
    <row r="65" spans="1:13" ht="34.5" customHeight="1">
      <c r="A65" s="4">
        <v>6.05</v>
      </c>
      <c r="B65" s="129" t="s">
        <v>23</v>
      </c>
      <c r="C65" s="114" t="s">
        <v>19</v>
      </c>
      <c r="D65" s="115">
        <v>51485</v>
      </c>
      <c r="E65" s="116">
        <v>53700</v>
      </c>
      <c r="F65" s="117">
        <v>50080</v>
      </c>
      <c r="G65" s="118">
        <f t="shared" si="0"/>
        <v>51755</v>
      </c>
      <c r="H65" s="119">
        <f t="shared" si="1"/>
        <v>51755</v>
      </c>
      <c r="I65" s="122"/>
      <c r="J65" s="122"/>
      <c r="K65" s="142">
        <v>43500</v>
      </c>
      <c r="L65" s="144">
        <f t="shared" si="10"/>
        <v>8255</v>
      </c>
      <c r="M65" s="145">
        <f t="shared" si="9"/>
        <v>0.15950149743986089</v>
      </c>
    </row>
    <row r="66" spans="1:13" ht="26.25" customHeight="1">
      <c r="A66" s="4">
        <v>6.06</v>
      </c>
      <c r="B66" s="101" t="s">
        <v>24</v>
      </c>
      <c r="C66" s="102" t="s">
        <v>19</v>
      </c>
      <c r="D66" s="103">
        <v>21334</v>
      </c>
      <c r="E66" s="104">
        <v>22321</v>
      </c>
      <c r="F66" s="105">
        <v>22344</v>
      </c>
      <c r="G66" s="106">
        <f t="shared" si="0"/>
        <v>21999.666666666668</v>
      </c>
      <c r="H66" s="107">
        <f t="shared" si="1"/>
        <v>22000</v>
      </c>
      <c r="I66" s="125" t="s">
        <v>220</v>
      </c>
      <c r="K66" s="142">
        <v>12770</v>
      </c>
      <c r="L66" s="144">
        <f t="shared" si="10"/>
        <v>9230</v>
      </c>
      <c r="M66" s="145">
        <f t="shared" si="9"/>
        <v>0.41954545454545455</v>
      </c>
    </row>
    <row r="67" spans="1:13" ht="73.5" customHeight="1">
      <c r="A67" s="4">
        <v>6.07</v>
      </c>
      <c r="B67" s="109" t="s">
        <v>160</v>
      </c>
      <c r="C67" s="102" t="s">
        <v>4</v>
      </c>
      <c r="D67" s="103">
        <v>1453210</v>
      </c>
      <c r="E67" s="104">
        <v>1518531</v>
      </c>
      <c r="F67" s="105">
        <v>1532173</v>
      </c>
      <c r="G67" s="106">
        <f t="shared" si="0"/>
        <v>1501304.6666666667</v>
      </c>
      <c r="H67" s="107">
        <f t="shared" si="1"/>
        <v>1501305</v>
      </c>
      <c r="I67" s="125" t="s">
        <v>197</v>
      </c>
      <c r="J67" s="122" t="s">
        <v>198</v>
      </c>
    </row>
    <row r="68" spans="1:13" ht="46.5" customHeight="1">
      <c r="A68" s="4">
        <v>6.08</v>
      </c>
      <c r="B68" s="109" t="s">
        <v>121</v>
      </c>
      <c r="C68" s="102" t="s">
        <v>4</v>
      </c>
      <c r="D68" s="103">
        <v>1150000</v>
      </c>
      <c r="E68" s="104">
        <v>1217500</v>
      </c>
      <c r="F68" s="105">
        <v>1115000</v>
      </c>
      <c r="G68" s="106">
        <f t="shared" si="0"/>
        <v>1160833.3333333333</v>
      </c>
      <c r="H68" s="107">
        <f t="shared" si="1"/>
        <v>1160833</v>
      </c>
      <c r="I68" s="125" t="s">
        <v>197</v>
      </c>
      <c r="J68" s="122"/>
    </row>
    <row r="69" spans="1:13" ht="47.25" customHeight="1">
      <c r="A69" s="4">
        <v>6.09</v>
      </c>
      <c r="B69" s="109" t="s">
        <v>122</v>
      </c>
      <c r="C69" s="102" t="s">
        <v>4</v>
      </c>
      <c r="D69" s="103">
        <v>1100000</v>
      </c>
      <c r="E69" s="104">
        <v>1155000</v>
      </c>
      <c r="F69" s="105">
        <v>1078000</v>
      </c>
      <c r="G69" s="106">
        <f t="shared" ref="G69:G132" si="11">+AVERAGE(D69:F69)</f>
        <v>1111000</v>
      </c>
      <c r="H69" s="107">
        <f t="shared" si="1"/>
        <v>1111000</v>
      </c>
      <c r="I69" s="125" t="s">
        <v>197</v>
      </c>
      <c r="J69" s="122"/>
    </row>
    <row r="70" spans="1:13" ht="49.5" customHeight="1">
      <c r="A70" s="9">
        <v>6.1</v>
      </c>
      <c r="B70" s="109" t="s">
        <v>145</v>
      </c>
      <c r="C70" s="102" t="s">
        <v>19</v>
      </c>
      <c r="D70" s="103">
        <v>275000</v>
      </c>
      <c r="E70" s="104">
        <v>288750</v>
      </c>
      <c r="F70" s="105">
        <v>272250</v>
      </c>
      <c r="G70" s="106">
        <f t="shared" si="11"/>
        <v>278666.66666666669</v>
      </c>
      <c r="H70" s="107">
        <f t="shared" si="1"/>
        <v>278667</v>
      </c>
      <c r="I70" s="125" t="s">
        <v>197</v>
      </c>
      <c r="J70" s="122"/>
    </row>
    <row r="71" spans="1:13">
      <c r="A71" s="2">
        <v>7</v>
      </c>
      <c r="B71" s="3" t="s">
        <v>127</v>
      </c>
      <c r="C71" s="19"/>
      <c r="D71" s="92"/>
      <c r="E71" s="83"/>
      <c r="F71" s="66"/>
      <c r="G71" s="81"/>
      <c r="H71" s="67"/>
      <c r="I71" s="124"/>
      <c r="J71" s="124"/>
    </row>
    <row r="72" spans="1:13" ht="37.5" customHeight="1">
      <c r="A72" s="4">
        <v>7.01</v>
      </c>
      <c r="B72" s="129" t="s">
        <v>25</v>
      </c>
      <c r="C72" s="114" t="s">
        <v>8</v>
      </c>
      <c r="D72" s="115">
        <v>16200</v>
      </c>
      <c r="E72" s="116">
        <v>17050</v>
      </c>
      <c r="F72" s="117">
        <v>16038</v>
      </c>
      <c r="G72" s="118">
        <f t="shared" si="11"/>
        <v>16429.333333333332</v>
      </c>
      <c r="H72" s="119">
        <f t="shared" si="1"/>
        <v>16429</v>
      </c>
      <c r="I72" s="122">
        <f t="shared" ref="I72" si="12">+H72*0.7</f>
        <v>11500.3</v>
      </c>
      <c r="J72" s="122">
        <f t="shared" ref="J72" si="13">+I72-K72</f>
        <v>-1670.7000000000007</v>
      </c>
      <c r="K72" s="142">
        <v>13171</v>
      </c>
      <c r="L72" s="144">
        <f>+H72-K72</f>
        <v>3258</v>
      </c>
      <c r="M72" s="145">
        <f t="shared" ref="M72:M78" si="14">+L72/H72</f>
        <v>0.19830787022947227</v>
      </c>
    </row>
    <row r="73" spans="1:13" ht="39.75" customHeight="1">
      <c r="A73" s="4">
        <v>7.02</v>
      </c>
      <c r="B73" s="101" t="s">
        <v>26</v>
      </c>
      <c r="C73" s="102" t="s">
        <v>8</v>
      </c>
      <c r="D73" s="103">
        <v>32500</v>
      </c>
      <c r="E73" s="104">
        <v>34150</v>
      </c>
      <c r="F73" s="105">
        <v>32825</v>
      </c>
      <c r="G73" s="106">
        <f t="shared" si="11"/>
        <v>33158.333333333336</v>
      </c>
      <c r="H73" s="107">
        <f t="shared" si="1"/>
        <v>33158</v>
      </c>
      <c r="I73" s="125">
        <v>16398.2</v>
      </c>
      <c r="J73" s="167" t="s">
        <v>199</v>
      </c>
      <c r="K73" s="142" t="s">
        <v>197</v>
      </c>
      <c r="L73" s="144"/>
      <c r="M73" s="145"/>
    </row>
    <row r="74" spans="1:13" ht="51" customHeight="1">
      <c r="A74" s="4">
        <v>7.03</v>
      </c>
      <c r="B74" s="129" t="s">
        <v>57</v>
      </c>
      <c r="C74" s="114" t="s">
        <v>19</v>
      </c>
      <c r="D74" s="115">
        <v>22500</v>
      </c>
      <c r="E74" s="116">
        <v>23650</v>
      </c>
      <c r="F74" s="117">
        <v>22275</v>
      </c>
      <c r="G74" s="118">
        <f t="shared" si="11"/>
        <v>22808.333333333332</v>
      </c>
      <c r="H74" s="119">
        <f t="shared" si="1"/>
        <v>22808</v>
      </c>
      <c r="I74" s="122"/>
      <c r="J74" s="122"/>
      <c r="K74" s="142">
        <v>18500</v>
      </c>
      <c r="L74" s="144">
        <f>+H74-K74</f>
        <v>4308</v>
      </c>
      <c r="M74" s="145">
        <f t="shared" si="14"/>
        <v>0.18888109435285866</v>
      </c>
    </row>
    <row r="75" spans="1:13">
      <c r="A75" s="84">
        <v>8</v>
      </c>
      <c r="B75" s="85" t="s">
        <v>27</v>
      </c>
      <c r="C75" s="86"/>
      <c r="D75" s="82"/>
      <c r="E75" s="87"/>
      <c r="F75" s="88"/>
      <c r="G75" s="81"/>
      <c r="H75" s="89"/>
      <c r="I75" s="127"/>
      <c r="J75" s="127"/>
    </row>
    <row r="76" spans="1:13" ht="75.75" customHeight="1">
      <c r="A76" s="4">
        <v>8.01</v>
      </c>
      <c r="B76" s="129" t="s">
        <v>159</v>
      </c>
      <c r="C76" s="114" t="s">
        <v>29</v>
      </c>
      <c r="D76" s="115">
        <v>135884</v>
      </c>
      <c r="E76" s="116">
        <v>119897</v>
      </c>
      <c r="F76" s="117">
        <v>120560</v>
      </c>
      <c r="G76" s="118">
        <f t="shared" si="11"/>
        <v>125447</v>
      </c>
      <c r="H76" s="119">
        <f t="shared" si="1"/>
        <v>125447</v>
      </c>
      <c r="I76" s="122"/>
      <c r="J76" s="122"/>
      <c r="K76" s="142">
        <v>110250</v>
      </c>
      <c r="L76" s="146">
        <f>+H76-K76</f>
        <v>15197</v>
      </c>
      <c r="M76" s="145">
        <f t="shared" si="14"/>
        <v>0.12114279337090564</v>
      </c>
    </row>
    <row r="77" spans="1:13" ht="72" customHeight="1">
      <c r="A77" s="4">
        <v>8.02</v>
      </c>
      <c r="B77" s="129" t="s">
        <v>30</v>
      </c>
      <c r="C77" s="114" t="s">
        <v>29</v>
      </c>
      <c r="D77" s="115">
        <v>62500</v>
      </c>
      <c r="E77" s="116">
        <v>65650</v>
      </c>
      <c r="F77" s="117">
        <v>67500</v>
      </c>
      <c r="G77" s="118">
        <f t="shared" si="11"/>
        <v>65216.666666666664</v>
      </c>
      <c r="H77" s="119">
        <f t="shared" si="1"/>
        <v>65217</v>
      </c>
      <c r="I77" s="122"/>
      <c r="J77" s="122"/>
      <c r="K77" s="142">
        <v>55500</v>
      </c>
      <c r="L77" s="146">
        <f>+H77-K77</f>
        <v>9717</v>
      </c>
      <c r="M77" s="145">
        <f t="shared" si="14"/>
        <v>0.14899489396936383</v>
      </c>
    </row>
    <row r="78" spans="1:13" ht="44.25" customHeight="1">
      <c r="A78" s="4">
        <v>8.0299999999999994</v>
      </c>
      <c r="B78" s="101" t="s">
        <v>85</v>
      </c>
      <c r="C78" s="102" t="s">
        <v>29</v>
      </c>
      <c r="D78" s="137">
        <v>57500</v>
      </c>
      <c r="E78" s="138">
        <v>51900</v>
      </c>
      <c r="F78" s="139">
        <v>53625</v>
      </c>
      <c r="G78" s="106">
        <f t="shared" si="11"/>
        <v>54341.666666666664</v>
      </c>
      <c r="H78" s="107">
        <f t="shared" si="1"/>
        <v>54342</v>
      </c>
      <c r="I78" s="125" t="s">
        <v>200</v>
      </c>
      <c r="J78" s="122"/>
      <c r="K78" s="142">
        <v>39000</v>
      </c>
      <c r="L78" s="146">
        <f>+H78-K78</f>
        <v>15342</v>
      </c>
      <c r="M78" s="145">
        <f t="shared" si="14"/>
        <v>0.28232306503257149</v>
      </c>
    </row>
    <row r="79" spans="1:13">
      <c r="A79" s="2">
        <v>9</v>
      </c>
      <c r="B79" s="3" t="s">
        <v>31</v>
      </c>
      <c r="C79" s="19"/>
      <c r="D79" s="78"/>
      <c r="E79" s="79"/>
      <c r="F79" s="80"/>
      <c r="G79" s="81"/>
      <c r="H79" s="64"/>
      <c r="I79" s="126"/>
      <c r="J79" s="126"/>
    </row>
    <row r="80" spans="1:13" ht="33" customHeight="1">
      <c r="A80" s="4">
        <v>9.01</v>
      </c>
      <c r="B80" s="109" t="s">
        <v>32</v>
      </c>
      <c r="C80" s="102" t="s">
        <v>19</v>
      </c>
      <c r="D80" s="137">
        <v>47500</v>
      </c>
      <c r="E80" s="138">
        <v>41400</v>
      </c>
      <c r="F80" s="139">
        <v>43700</v>
      </c>
      <c r="G80" s="106">
        <f t="shared" si="11"/>
        <v>44200</v>
      </c>
      <c r="H80" s="107">
        <f t="shared" si="1"/>
        <v>44200</v>
      </c>
      <c r="I80" s="125" t="s">
        <v>197</v>
      </c>
      <c r="J80" s="122"/>
      <c r="K80" s="142">
        <v>34500</v>
      </c>
      <c r="L80" s="146">
        <f>+H80-K80</f>
        <v>9700</v>
      </c>
      <c r="M80" s="145">
        <f>+L80/H80</f>
        <v>0.21945701357466063</v>
      </c>
    </row>
    <row r="81" spans="1:13" ht="57" customHeight="1">
      <c r="A81" s="4">
        <v>9.02</v>
      </c>
      <c r="B81" s="129" t="s">
        <v>58</v>
      </c>
      <c r="C81" s="114" t="s">
        <v>19</v>
      </c>
      <c r="D81" s="115">
        <v>120950</v>
      </c>
      <c r="E81" s="116">
        <v>127500</v>
      </c>
      <c r="F81" s="117">
        <v>122735.5</v>
      </c>
      <c r="G81" s="118">
        <f t="shared" si="11"/>
        <v>123728.5</v>
      </c>
      <c r="H81" s="119">
        <f t="shared" si="1"/>
        <v>123729</v>
      </c>
      <c r="I81" s="122"/>
      <c r="J81" s="122"/>
      <c r="K81" s="142">
        <v>101000</v>
      </c>
      <c r="L81" s="146">
        <f t="shared" ref="L81" si="15">+H81-K81</f>
        <v>22729</v>
      </c>
      <c r="M81" s="145">
        <f t="shared" ref="M81" si="16">+L81/H81</f>
        <v>0.18369986017829287</v>
      </c>
    </row>
    <row r="82" spans="1:13" ht="67.5" customHeight="1">
      <c r="A82" s="4">
        <v>9.0299999999999994</v>
      </c>
      <c r="B82" s="101" t="s">
        <v>46</v>
      </c>
      <c r="C82" s="102" t="s">
        <v>19</v>
      </c>
      <c r="D82" s="137">
        <v>21764</v>
      </c>
      <c r="E82" s="138">
        <v>22762</v>
      </c>
      <c r="F82" s="139">
        <v>24298</v>
      </c>
      <c r="G82" s="106">
        <f t="shared" si="11"/>
        <v>22941.333333333332</v>
      </c>
      <c r="H82" s="107">
        <f t="shared" si="1"/>
        <v>22941</v>
      </c>
      <c r="I82" s="125" t="s">
        <v>222</v>
      </c>
      <c r="J82" s="122"/>
      <c r="L82" s="146"/>
      <c r="M82" s="145"/>
    </row>
    <row r="83" spans="1:13" ht="53.25" customHeight="1">
      <c r="A83" s="4">
        <v>9.0399999999999991</v>
      </c>
      <c r="B83" s="101" t="s">
        <v>134</v>
      </c>
      <c r="C83" s="102" t="s">
        <v>19</v>
      </c>
      <c r="D83" s="137">
        <v>230182.5</v>
      </c>
      <c r="E83" s="138">
        <v>255546.5</v>
      </c>
      <c r="F83" s="139">
        <v>227817.5</v>
      </c>
      <c r="G83" s="106">
        <f t="shared" si="11"/>
        <v>237848.83333333334</v>
      </c>
      <c r="H83" s="107">
        <f t="shared" si="1"/>
        <v>237849</v>
      </c>
      <c r="I83" s="125" t="s">
        <v>223</v>
      </c>
      <c r="J83" s="122"/>
    </row>
    <row r="84" spans="1:13" ht="53.25" customHeight="1">
      <c r="A84" s="4">
        <v>9.0500000000000007</v>
      </c>
      <c r="B84" s="101" t="s">
        <v>135</v>
      </c>
      <c r="C84" s="102" t="s">
        <v>19</v>
      </c>
      <c r="D84" s="137">
        <v>347087.25</v>
      </c>
      <c r="E84" s="138">
        <v>374074.25</v>
      </c>
      <c r="F84" s="139">
        <v>343873.25</v>
      </c>
      <c r="G84" s="106">
        <f t="shared" si="11"/>
        <v>355011.58333333331</v>
      </c>
      <c r="H84" s="107">
        <f t="shared" si="1"/>
        <v>355012</v>
      </c>
      <c r="I84" s="125" t="s">
        <v>223</v>
      </c>
      <c r="J84" s="122"/>
    </row>
    <row r="85" spans="1:13" ht="87" customHeight="1">
      <c r="A85" s="4">
        <v>9.06</v>
      </c>
      <c r="B85" s="129" t="s">
        <v>77</v>
      </c>
      <c r="C85" s="114" t="s">
        <v>4</v>
      </c>
      <c r="D85" s="115">
        <v>89312</v>
      </c>
      <c r="E85" s="116">
        <v>91666</v>
      </c>
      <c r="F85" s="117">
        <v>95299</v>
      </c>
      <c r="G85" s="118">
        <f t="shared" si="11"/>
        <v>92092.333333333328</v>
      </c>
      <c r="H85" s="119">
        <f t="shared" si="1"/>
        <v>92092</v>
      </c>
      <c r="I85" s="122"/>
      <c r="J85" s="122"/>
      <c r="L85" s="146"/>
      <c r="M85" s="145"/>
    </row>
    <row r="86" spans="1:13">
      <c r="A86" s="4">
        <v>9.07</v>
      </c>
      <c r="B86" s="129" t="s">
        <v>139</v>
      </c>
      <c r="C86" s="114" t="s">
        <v>19</v>
      </c>
      <c r="D86" s="115">
        <v>108197.4</v>
      </c>
      <c r="E86" s="116">
        <v>105150</v>
      </c>
      <c r="F86" s="117">
        <v>100635.17</v>
      </c>
      <c r="G86" s="118">
        <f t="shared" si="11"/>
        <v>104660.85666666667</v>
      </c>
      <c r="H86" s="119">
        <f t="shared" si="1"/>
        <v>104661</v>
      </c>
      <c r="I86" s="122">
        <v>110000</v>
      </c>
      <c r="J86" s="167" t="s">
        <v>201</v>
      </c>
      <c r="K86" s="142">
        <v>68500</v>
      </c>
      <c r="L86" s="146">
        <f t="shared" ref="L86:L90" si="17">+H86-K86</f>
        <v>36161</v>
      </c>
      <c r="M86" s="145">
        <f t="shared" ref="M86:M90" si="18">+L86/H86</f>
        <v>0.34550596688355739</v>
      </c>
    </row>
    <row r="87" spans="1:13">
      <c r="A87" s="4">
        <v>9.08</v>
      </c>
      <c r="B87" s="129" t="s">
        <v>140</v>
      </c>
      <c r="C87" s="114" t="s">
        <v>19</v>
      </c>
      <c r="D87" s="115">
        <v>142481.1</v>
      </c>
      <c r="E87" s="116">
        <v>141150</v>
      </c>
      <c r="F87" s="117">
        <v>146279.59</v>
      </c>
      <c r="G87" s="118">
        <f t="shared" si="11"/>
        <v>143303.56333333332</v>
      </c>
      <c r="H87" s="119">
        <f t="shared" si="1"/>
        <v>143304</v>
      </c>
      <c r="I87" s="122">
        <v>133732.26999999999</v>
      </c>
      <c r="J87" s="113" t="s">
        <v>202</v>
      </c>
      <c r="K87" s="142">
        <v>133732.26999999999</v>
      </c>
      <c r="L87" s="146">
        <f t="shared" si="17"/>
        <v>9571.7300000000105</v>
      </c>
      <c r="M87" s="145">
        <f t="shared" si="18"/>
        <v>6.6793180930050877E-2</v>
      </c>
    </row>
    <row r="88" spans="1:13">
      <c r="A88" s="4">
        <v>9.09</v>
      </c>
      <c r="B88" s="129" t="s">
        <v>141</v>
      </c>
      <c r="C88" s="114" t="s">
        <v>19</v>
      </c>
      <c r="D88" s="115">
        <v>153455</v>
      </c>
      <c r="E88" s="116">
        <v>158809</v>
      </c>
      <c r="F88" s="117">
        <v>163328</v>
      </c>
      <c r="G88" s="118">
        <f t="shared" si="11"/>
        <v>158530.66666666666</v>
      </c>
      <c r="H88" s="119">
        <f t="shared" si="1"/>
        <v>158531</v>
      </c>
      <c r="I88" s="122">
        <v>146215.63</v>
      </c>
      <c r="J88" s="167" t="s">
        <v>203</v>
      </c>
      <c r="K88" s="142">
        <v>102500</v>
      </c>
      <c r="L88" s="146">
        <f t="shared" si="17"/>
        <v>56031</v>
      </c>
      <c r="M88" s="145">
        <f t="shared" si="18"/>
        <v>0.35343875961168481</v>
      </c>
    </row>
    <row r="89" spans="1:13">
      <c r="A89" s="4">
        <v>9.1</v>
      </c>
      <c r="B89" s="129" t="s">
        <v>142</v>
      </c>
      <c r="C89" s="114" t="s">
        <v>19</v>
      </c>
      <c r="D89" s="115">
        <v>173819</v>
      </c>
      <c r="E89" s="116">
        <v>179453</v>
      </c>
      <c r="F89" s="117">
        <v>168466</v>
      </c>
      <c r="G89" s="118">
        <f t="shared" si="11"/>
        <v>173912.66666666666</v>
      </c>
      <c r="H89" s="119">
        <f t="shared" si="1"/>
        <v>173913</v>
      </c>
      <c r="I89" s="122">
        <v>184245.77</v>
      </c>
      <c r="J89" s="167" t="s">
        <v>204</v>
      </c>
      <c r="K89" s="142">
        <v>132250</v>
      </c>
      <c r="L89" s="146">
        <f t="shared" si="17"/>
        <v>41663</v>
      </c>
      <c r="M89" s="145">
        <f t="shared" si="18"/>
        <v>0.23956230989057747</v>
      </c>
    </row>
    <row r="90" spans="1:13">
      <c r="A90" s="4">
        <v>9.11</v>
      </c>
      <c r="B90" s="129" t="s">
        <v>143</v>
      </c>
      <c r="C90" s="114" t="s">
        <v>19</v>
      </c>
      <c r="D90" s="115">
        <v>231391.5</v>
      </c>
      <c r="E90" s="116">
        <v>248000</v>
      </c>
      <c r="F90" s="117">
        <v>257902.82</v>
      </c>
      <c r="G90" s="118">
        <f t="shared" si="11"/>
        <v>245764.77333333335</v>
      </c>
      <c r="H90" s="119">
        <f t="shared" si="1"/>
        <v>245765</v>
      </c>
      <c r="I90" s="122">
        <v>205198.7</v>
      </c>
      <c r="J90" s="167" t="s">
        <v>205</v>
      </c>
      <c r="K90" s="142">
        <v>168500</v>
      </c>
      <c r="L90" s="146">
        <f t="shared" si="17"/>
        <v>77265</v>
      </c>
      <c r="M90" s="145">
        <f t="shared" si="18"/>
        <v>0.31438569365043845</v>
      </c>
    </row>
    <row r="91" spans="1:13" ht="20">
      <c r="A91" s="4">
        <v>9.1199999999999992</v>
      </c>
      <c r="B91" s="101" t="s">
        <v>146</v>
      </c>
      <c r="C91" s="102" t="s">
        <v>18</v>
      </c>
      <c r="D91" s="137">
        <v>24589.4</v>
      </c>
      <c r="E91" s="138">
        <v>25850</v>
      </c>
      <c r="F91" s="139">
        <v>26310.66</v>
      </c>
      <c r="G91" s="106">
        <f t="shared" si="11"/>
        <v>25583.353333333333</v>
      </c>
      <c r="H91" s="107">
        <f t="shared" si="1"/>
        <v>25583</v>
      </c>
      <c r="I91" s="125" t="s">
        <v>224</v>
      </c>
      <c r="J91" s="122"/>
    </row>
    <row r="92" spans="1:13">
      <c r="A92" s="4">
        <v>9.1300000000000008</v>
      </c>
      <c r="B92" s="101" t="s">
        <v>104</v>
      </c>
      <c r="C92" s="102" t="s">
        <v>4</v>
      </c>
      <c r="D92" s="137">
        <v>13787.4</v>
      </c>
      <c r="E92" s="138">
        <v>14500</v>
      </c>
      <c r="F92" s="139">
        <v>14063.15</v>
      </c>
      <c r="G92" s="106">
        <f t="shared" si="11"/>
        <v>14116.85</v>
      </c>
      <c r="H92" s="107">
        <f t="shared" si="1"/>
        <v>14117</v>
      </c>
      <c r="I92" s="125" t="s">
        <v>224</v>
      </c>
      <c r="J92" s="122"/>
    </row>
    <row r="93" spans="1:13">
      <c r="A93" s="108">
        <v>9.14</v>
      </c>
      <c r="B93" s="101" t="s">
        <v>95</v>
      </c>
      <c r="C93" s="102" t="s">
        <v>19</v>
      </c>
      <c r="D93" s="137">
        <v>16876.2</v>
      </c>
      <c r="E93" s="138">
        <v>17750</v>
      </c>
      <c r="F93" s="139">
        <v>16707.439999999999</v>
      </c>
      <c r="G93" s="106">
        <f t="shared" si="11"/>
        <v>17111.213333333333</v>
      </c>
      <c r="H93" s="107">
        <f t="shared" si="1"/>
        <v>17111</v>
      </c>
      <c r="I93" s="125" t="s">
        <v>180</v>
      </c>
      <c r="J93" s="122"/>
    </row>
    <row r="94" spans="1:13">
      <c r="A94" s="108">
        <v>9.15</v>
      </c>
      <c r="B94" s="101" t="s">
        <v>96</v>
      </c>
      <c r="C94" s="102" t="s">
        <v>19</v>
      </c>
      <c r="D94" s="137">
        <v>22389.4</v>
      </c>
      <c r="E94" s="138">
        <v>23550</v>
      </c>
      <c r="F94" s="139">
        <v>21717.72</v>
      </c>
      <c r="G94" s="106">
        <f t="shared" si="11"/>
        <v>22552.373333333333</v>
      </c>
      <c r="H94" s="107">
        <f t="shared" si="1"/>
        <v>22552</v>
      </c>
      <c r="I94" s="125" t="s">
        <v>180</v>
      </c>
      <c r="J94" s="122"/>
    </row>
    <row r="95" spans="1:13">
      <c r="A95" s="4">
        <v>9.16</v>
      </c>
      <c r="B95" s="101" t="s">
        <v>97</v>
      </c>
      <c r="C95" s="102" t="s">
        <v>8</v>
      </c>
      <c r="D95" s="137">
        <v>9389.6</v>
      </c>
      <c r="E95" s="138">
        <v>9900</v>
      </c>
      <c r="F95" s="139">
        <v>8920.1200000000008</v>
      </c>
      <c r="G95" s="106">
        <f t="shared" si="11"/>
        <v>9403.24</v>
      </c>
      <c r="H95" s="107">
        <f t="shared" si="1"/>
        <v>9403</v>
      </c>
      <c r="I95" s="125" t="s">
        <v>225</v>
      </c>
      <c r="J95" s="122"/>
    </row>
    <row r="96" spans="1:13">
      <c r="A96" s="4">
        <v>9.17</v>
      </c>
      <c r="B96" s="101" t="s">
        <v>103</v>
      </c>
      <c r="C96" s="102" t="s">
        <v>4</v>
      </c>
      <c r="D96" s="137">
        <v>3850</v>
      </c>
      <c r="E96" s="138">
        <v>4050</v>
      </c>
      <c r="F96" s="139">
        <v>3657.5</v>
      </c>
      <c r="G96" s="106">
        <f t="shared" si="11"/>
        <v>3852.5</v>
      </c>
      <c r="H96" s="107">
        <f t="shared" si="1"/>
        <v>3853</v>
      </c>
      <c r="I96" s="125" t="s">
        <v>226</v>
      </c>
      <c r="J96" s="122"/>
    </row>
    <row r="97" spans="1:13" ht="61.5" customHeight="1">
      <c r="A97" s="4">
        <v>9.18</v>
      </c>
      <c r="B97" s="129" t="s">
        <v>166</v>
      </c>
      <c r="C97" s="114" t="s">
        <v>36</v>
      </c>
      <c r="D97" s="115">
        <v>36000</v>
      </c>
      <c r="E97" s="116">
        <v>37800</v>
      </c>
      <c r="F97" s="117">
        <v>37800</v>
      </c>
      <c r="G97" s="118">
        <f t="shared" si="11"/>
        <v>37200</v>
      </c>
      <c r="H97" s="119">
        <f t="shared" si="1"/>
        <v>37200</v>
      </c>
      <c r="I97" s="122"/>
      <c r="J97" s="122"/>
      <c r="K97" s="142">
        <v>34700</v>
      </c>
      <c r="L97" s="146">
        <f t="shared" ref="L97" si="19">+H97-K97</f>
        <v>2500</v>
      </c>
      <c r="M97" s="145">
        <f t="shared" ref="M97" si="20">+L97/H97</f>
        <v>6.7204301075268813E-2</v>
      </c>
    </row>
    <row r="98" spans="1:13" ht="20">
      <c r="A98" s="4">
        <v>9.19</v>
      </c>
      <c r="B98" s="109" t="s">
        <v>41</v>
      </c>
      <c r="C98" s="102" t="s">
        <v>19</v>
      </c>
      <c r="D98" s="137">
        <v>105301</v>
      </c>
      <c r="E98" s="138">
        <v>101600</v>
      </c>
      <c r="F98" s="139">
        <v>100313.04</v>
      </c>
      <c r="G98" s="106">
        <f t="shared" si="11"/>
        <v>102404.68</v>
      </c>
      <c r="H98" s="107">
        <f t="shared" si="1"/>
        <v>102405</v>
      </c>
      <c r="I98" s="122">
        <v>58079</v>
      </c>
      <c r="J98" s="167" t="s">
        <v>207</v>
      </c>
      <c r="K98" s="142" t="s">
        <v>227</v>
      </c>
    </row>
    <row r="99" spans="1:13" ht="33" customHeight="1">
      <c r="A99" s="4">
        <v>9.1999999999999993</v>
      </c>
      <c r="B99" s="129" t="s">
        <v>44</v>
      </c>
      <c r="C99" s="114" t="s">
        <v>8</v>
      </c>
      <c r="D99" s="115">
        <v>43200</v>
      </c>
      <c r="E99" s="116">
        <v>45400</v>
      </c>
      <c r="F99" s="117">
        <v>43632</v>
      </c>
      <c r="G99" s="118">
        <f t="shared" si="11"/>
        <v>44077.333333333336</v>
      </c>
      <c r="H99" s="119">
        <f t="shared" si="1"/>
        <v>44077</v>
      </c>
      <c r="I99" s="122">
        <v>54684.66</v>
      </c>
      <c r="J99" s="167" t="s">
        <v>208</v>
      </c>
      <c r="K99" s="168" t="s">
        <v>209</v>
      </c>
    </row>
    <row r="100" spans="1:13">
      <c r="A100" s="4">
        <v>9.2100000000000009</v>
      </c>
      <c r="B100" s="129" t="s">
        <v>45</v>
      </c>
      <c r="C100" s="114" t="s">
        <v>8</v>
      </c>
      <c r="D100" s="115">
        <v>17250</v>
      </c>
      <c r="E100" s="116">
        <v>18150</v>
      </c>
      <c r="F100" s="117">
        <v>17422.5</v>
      </c>
      <c r="G100" s="118">
        <f t="shared" si="11"/>
        <v>17607.5</v>
      </c>
      <c r="H100" s="119">
        <f t="shared" si="1"/>
        <v>17608</v>
      </c>
      <c r="I100" s="122"/>
      <c r="J100" s="167"/>
    </row>
    <row r="101" spans="1:13" ht="40">
      <c r="A101" s="4">
        <v>9.2200000000000006</v>
      </c>
      <c r="B101" s="129" t="s">
        <v>105</v>
      </c>
      <c r="C101" s="114" t="s">
        <v>19</v>
      </c>
      <c r="D101" s="115">
        <v>39900</v>
      </c>
      <c r="E101" s="116">
        <v>41562.5</v>
      </c>
      <c r="F101" s="117">
        <v>40565</v>
      </c>
      <c r="G101" s="118">
        <f t="shared" si="11"/>
        <v>40675.833333333336</v>
      </c>
      <c r="H101" s="119">
        <f t="shared" si="1"/>
        <v>40676</v>
      </c>
      <c r="I101" s="122"/>
      <c r="J101" s="122"/>
      <c r="K101" s="142">
        <v>33250</v>
      </c>
      <c r="L101" s="146">
        <f t="shared" ref="L101:L102" si="21">+H101-K101</f>
        <v>7426</v>
      </c>
      <c r="M101" s="145">
        <f t="shared" ref="M101:M102" si="22">+L101/H101</f>
        <v>0.1825646572917691</v>
      </c>
    </row>
    <row r="102" spans="1:13" ht="59.25" customHeight="1">
      <c r="A102" s="4">
        <v>9.23</v>
      </c>
      <c r="B102" s="129" t="s">
        <v>158</v>
      </c>
      <c r="C102" s="114" t="s">
        <v>18</v>
      </c>
      <c r="D102" s="115">
        <v>107250</v>
      </c>
      <c r="E102" s="116">
        <v>109200</v>
      </c>
      <c r="F102" s="117">
        <v>120451.5</v>
      </c>
      <c r="G102" s="118">
        <f t="shared" si="11"/>
        <v>112300.5</v>
      </c>
      <c r="H102" s="119">
        <f t="shared" si="1"/>
        <v>112301</v>
      </c>
      <c r="I102" s="122"/>
      <c r="J102" s="122"/>
      <c r="K102" s="142">
        <v>97500</v>
      </c>
      <c r="L102" s="146">
        <f t="shared" si="21"/>
        <v>14801</v>
      </c>
      <c r="M102" s="145">
        <f t="shared" si="22"/>
        <v>0.13179757971879147</v>
      </c>
    </row>
    <row r="103" spans="1:13" ht="30" customHeight="1">
      <c r="A103" s="108">
        <v>9.24</v>
      </c>
      <c r="B103" s="109" t="s">
        <v>136</v>
      </c>
      <c r="C103" s="102" t="s">
        <v>73</v>
      </c>
      <c r="D103" s="137">
        <v>13794</v>
      </c>
      <c r="E103" s="138">
        <v>14500</v>
      </c>
      <c r="F103" s="139">
        <v>13242.24</v>
      </c>
      <c r="G103" s="106">
        <f t="shared" si="11"/>
        <v>13845.413333333332</v>
      </c>
      <c r="H103" s="107">
        <f t="shared" si="1"/>
        <v>13845</v>
      </c>
      <c r="I103" s="125" t="s">
        <v>170</v>
      </c>
      <c r="J103" s="122"/>
    </row>
    <row r="104" spans="1:13" ht="38.25" customHeight="1">
      <c r="A104" s="4">
        <v>9.25</v>
      </c>
      <c r="B104" s="129" t="s">
        <v>102</v>
      </c>
      <c r="C104" s="114" t="s">
        <v>18</v>
      </c>
      <c r="D104" s="115">
        <v>39500</v>
      </c>
      <c r="E104" s="116">
        <v>40450</v>
      </c>
      <c r="F104" s="117">
        <v>39056.25</v>
      </c>
      <c r="G104" s="118">
        <f t="shared" si="11"/>
        <v>39668.75</v>
      </c>
      <c r="H104" s="119">
        <f t="shared" si="1"/>
        <v>39669</v>
      </c>
      <c r="I104" s="122"/>
      <c r="J104" s="122"/>
    </row>
    <row r="105" spans="1:13" ht="33.75" customHeight="1">
      <c r="A105" s="108">
        <v>9.26</v>
      </c>
      <c r="B105" s="109" t="s">
        <v>106</v>
      </c>
      <c r="C105" s="102" t="s">
        <v>4</v>
      </c>
      <c r="D105" s="137">
        <v>13796.2</v>
      </c>
      <c r="E105" s="138">
        <v>14500</v>
      </c>
      <c r="F105" s="139">
        <v>15037.86</v>
      </c>
      <c r="G105" s="106">
        <f t="shared" si="11"/>
        <v>14444.686666666666</v>
      </c>
      <c r="H105" s="107">
        <f t="shared" si="1"/>
        <v>14445</v>
      </c>
      <c r="I105" s="125" t="s">
        <v>206</v>
      </c>
      <c r="J105" s="122"/>
    </row>
    <row r="106" spans="1:13" ht="102" customHeight="1">
      <c r="A106" s="4">
        <v>9.27</v>
      </c>
      <c r="B106" s="7" t="s">
        <v>128</v>
      </c>
      <c r="C106" s="72" t="s">
        <v>8</v>
      </c>
      <c r="D106" s="75">
        <v>453678</v>
      </c>
      <c r="E106" s="76">
        <v>539876.81999999995</v>
      </c>
      <c r="F106" s="77">
        <v>521729.7</v>
      </c>
      <c r="G106" s="70">
        <f t="shared" si="11"/>
        <v>505094.84</v>
      </c>
      <c r="H106" s="71">
        <f t="shared" si="1"/>
        <v>505095</v>
      </c>
      <c r="I106" s="122"/>
      <c r="J106" s="122"/>
    </row>
    <row r="107" spans="1:13" ht="38.25" customHeight="1">
      <c r="A107" s="108">
        <v>9.2799999999999994</v>
      </c>
      <c r="B107" s="109" t="s">
        <v>167</v>
      </c>
      <c r="C107" s="102" t="s">
        <v>148</v>
      </c>
      <c r="D107" s="137">
        <v>283452</v>
      </c>
      <c r="E107" s="138">
        <v>297700</v>
      </c>
      <c r="F107" s="139">
        <v>280617.48</v>
      </c>
      <c r="G107" s="106">
        <f t="shared" si="11"/>
        <v>287256.49333333335</v>
      </c>
      <c r="H107" s="107">
        <f t="shared" si="1"/>
        <v>287256</v>
      </c>
      <c r="I107" s="125" t="s">
        <v>197</v>
      </c>
      <c r="J107" s="125"/>
      <c r="K107" s="142">
        <v>40000</v>
      </c>
    </row>
    <row r="108" spans="1:13">
      <c r="A108" s="2">
        <v>10</v>
      </c>
      <c r="B108" s="3" t="s">
        <v>37</v>
      </c>
      <c r="C108" s="19"/>
      <c r="D108" s="82"/>
      <c r="E108" s="79"/>
      <c r="F108" s="80"/>
      <c r="G108" s="81"/>
      <c r="H108" s="64"/>
      <c r="I108" s="126"/>
      <c r="J108" s="126"/>
    </row>
    <row r="109" spans="1:13" ht="73.5" customHeight="1">
      <c r="A109" s="108">
        <v>10.01</v>
      </c>
      <c r="B109" s="109" t="s">
        <v>137</v>
      </c>
      <c r="C109" s="102" t="s">
        <v>19</v>
      </c>
      <c r="D109" s="137">
        <v>28405.8</v>
      </c>
      <c r="E109" s="137">
        <v>26230</v>
      </c>
      <c r="F109" s="139">
        <v>29162.6</v>
      </c>
      <c r="G109" s="106">
        <f t="shared" si="11"/>
        <v>27932.799999999999</v>
      </c>
      <c r="H109" s="107">
        <f t="shared" si="1"/>
        <v>27933</v>
      </c>
      <c r="I109" s="125" t="s">
        <v>229</v>
      </c>
      <c r="J109" s="122"/>
      <c r="K109" s="142">
        <v>21500</v>
      </c>
      <c r="L109" s="146">
        <f t="shared" ref="L109" si="23">+H109-K109</f>
        <v>6433</v>
      </c>
      <c r="M109" s="145">
        <f t="shared" ref="M109" si="24">+L109/H109</f>
        <v>0.23030107757849139</v>
      </c>
    </row>
    <row r="110" spans="1:13" ht="74.25" customHeight="1">
      <c r="A110" s="108">
        <v>10.02</v>
      </c>
      <c r="B110" s="109" t="s">
        <v>138</v>
      </c>
      <c r="C110" s="102" t="s">
        <v>19</v>
      </c>
      <c r="D110" s="137">
        <v>31863.7</v>
      </c>
      <c r="E110" s="138">
        <v>33500</v>
      </c>
      <c r="F110" s="139">
        <v>31226.43</v>
      </c>
      <c r="G110" s="106">
        <f t="shared" si="11"/>
        <v>32196.710000000003</v>
      </c>
      <c r="H110" s="107">
        <f t="shared" si="1"/>
        <v>32197</v>
      </c>
      <c r="I110" s="125" t="s">
        <v>228</v>
      </c>
      <c r="L110" s="146"/>
      <c r="M110" s="145"/>
    </row>
    <row r="111" spans="1:13" ht="42.75" customHeight="1">
      <c r="A111" s="108">
        <v>10.029999999999999</v>
      </c>
      <c r="B111" s="109" t="s">
        <v>86</v>
      </c>
      <c r="C111" s="102" t="s">
        <v>8</v>
      </c>
      <c r="D111" s="137">
        <v>9497.4</v>
      </c>
      <c r="E111" s="138">
        <v>10000</v>
      </c>
      <c r="F111" s="139">
        <v>9212.48</v>
      </c>
      <c r="G111" s="106">
        <f t="shared" si="11"/>
        <v>9569.9600000000009</v>
      </c>
      <c r="H111" s="107">
        <f>+ROUND(G111,0)</f>
        <v>9570</v>
      </c>
      <c r="I111" s="125" t="s">
        <v>210</v>
      </c>
      <c r="J111" s="122"/>
    </row>
    <row r="112" spans="1:13" ht="60.75" customHeight="1">
      <c r="A112" s="108">
        <v>10.039999999999999</v>
      </c>
      <c r="B112" s="109" t="s">
        <v>168</v>
      </c>
      <c r="C112" s="102" t="s">
        <v>8</v>
      </c>
      <c r="D112" s="137">
        <v>7185.2</v>
      </c>
      <c r="E112" s="138">
        <v>7600</v>
      </c>
      <c r="F112" s="139">
        <v>7041.5</v>
      </c>
      <c r="G112" s="106">
        <f t="shared" si="11"/>
        <v>7275.5666666666666</v>
      </c>
      <c r="H112" s="107">
        <f>+ROUND(G112,0)</f>
        <v>7276</v>
      </c>
      <c r="I112" s="122"/>
      <c r="J112" s="122"/>
      <c r="K112" s="142">
        <v>2700</v>
      </c>
      <c r="L112" s="146">
        <f>+H112-K112</f>
        <v>4576</v>
      </c>
      <c r="M112" s="145">
        <f t="shared" ref="M112" si="25">+L112/H112</f>
        <v>0.6289169873556899</v>
      </c>
    </row>
    <row r="113" spans="1:15">
      <c r="A113" s="2">
        <v>11</v>
      </c>
      <c r="B113" s="3" t="s">
        <v>66</v>
      </c>
      <c r="C113" s="19"/>
      <c r="D113" s="82"/>
      <c r="E113" s="79"/>
      <c r="F113" s="80"/>
      <c r="G113" s="81"/>
      <c r="H113" s="64"/>
      <c r="I113" s="126"/>
      <c r="J113" s="126"/>
    </row>
    <row r="114" spans="1:15" ht="39.75" customHeight="1">
      <c r="A114" s="4">
        <v>11.01</v>
      </c>
      <c r="B114" s="150" t="s">
        <v>49</v>
      </c>
      <c r="C114" s="161" t="s">
        <v>19</v>
      </c>
      <c r="D114" s="162">
        <v>118125</v>
      </c>
      <c r="E114" s="163">
        <v>115500</v>
      </c>
      <c r="F114" s="164">
        <v>103250</v>
      </c>
      <c r="G114" s="165">
        <f t="shared" si="11"/>
        <v>112291.66666666667</v>
      </c>
      <c r="H114" s="166">
        <f t="shared" si="1"/>
        <v>112292</v>
      </c>
      <c r="I114" s="122"/>
      <c r="J114" s="122"/>
      <c r="K114" s="142">
        <f>+N114*1.3</f>
        <v>101159.5</v>
      </c>
      <c r="L114" s="146">
        <f>+H114-K114</f>
        <v>11132.5</v>
      </c>
      <c r="M114" s="145">
        <f t="shared" ref="M114" si="26">+L114/H114</f>
        <v>9.9138852277989534E-2</v>
      </c>
      <c r="N114" s="158">
        <v>77815</v>
      </c>
      <c r="O114" s="143" t="s">
        <v>187</v>
      </c>
    </row>
    <row r="115" spans="1:15" ht="41.25" customHeight="1">
      <c r="A115" s="108">
        <v>11.02</v>
      </c>
      <c r="B115" s="169" t="s">
        <v>144</v>
      </c>
      <c r="C115" s="102" t="s">
        <v>19</v>
      </c>
      <c r="D115" s="138">
        <v>887234</v>
      </c>
      <c r="E115" s="138">
        <v>931595.7</v>
      </c>
      <c r="F115" s="139">
        <v>940911.66</v>
      </c>
      <c r="G115" s="106">
        <f t="shared" si="11"/>
        <v>919913.78666666662</v>
      </c>
      <c r="H115" s="107">
        <f t="shared" si="1"/>
        <v>919914</v>
      </c>
      <c r="I115" s="125" t="s">
        <v>197</v>
      </c>
      <c r="J115" s="122"/>
    </row>
    <row r="116" spans="1:15" ht="33" customHeight="1">
      <c r="A116" s="4">
        <v>11.03</v>
      </c>
      <c r="B116" s="150" t="s">
        <v>48</v>
      </c>
      <c r="C116" s="161" t="s">
        <v>19</v>
      </c>
      <c r="D116" s="162">
        <v>115500</v>
      </c>
      <c r="E116" s="163">
        <v>109375</v>
      </c>
      <c r="F116" s="164">
        <v>115972.5</v>
      </c>
      <c r="G116" s="165">
        <f t="shared" si="11"/>
        <v>113615.83333333333</v>
      </c>
      <c r="H116" s="166">
        <f t="shared" si="1"/>
        <v>113616</v>
      </c>
      <c r="I116" s="122"/>
      <c r="J116" s="122"/>
      <c r="K116" s="142">
        <v>87500</v>
      </c>
      <c r="L116" s="146">
        <f>+H116-K116</f>
        <v>26116</v>
      </c>
      <c r="M116" s="145">
        <f t="shared" ref="M116:M119" si="27">+L116/H116</f>
        <v>0.22986199126883539</v>
      </c>
      <c r="N116" s="158">
        <v>79194</v>
      </c>
      <c r="O116" s="143" t="s">
        <v>187</v>
      </c>
    </row>
    <row r="117" spans="1:15" ht="33.75" customHeight="1">
      <c r="A117" s="4">
        <v>11.04</v>
      </c>
      <c r="B117" s="150" t="s">
        <v>47</v>
      </c>
      <c r="C117" s="161" t="s">
        <v>8</v>
      </c>
      <c r="D117" s="162">
        <v>24675</v>
      </c>
      <c r="E117" s="163">
        <v>25950</v>
      </c>
      <c r="F117" s="164">
        <v>24428.25</v>
      </c>
      <c r="G117" s="165">
        <f t="shared" si="11"/>
        <v>25017.75</v>
      </c>
      <c r="H117" s="166">
        <f t="shared" si="1"/>
        <v>25018</v>
      </c>
      <c r="I117" s="122"/>
      <c r="J117" s="122"/>
      <c r="K117" s="142">
        <v>23000</v>
      </c>
      <c r="L117" s="146">
        <f>+H117-K117</f>
        <v>2018</v>
      </c>
      <c r="M117" s="145">
        <f t="shared" si="27"/>
        <v>8.0661923415141099E-2</v>
      </c>
      <c r="N117" s="158">
        <v>18756</v>
      </c>
      <c r="O117" s="143" t="s">
        <v>187</v>
      </c>
    </row>
    <row r="118" spans="1:15" ht="56.25" customHeight="1">
      <c r="A118" s="108">
        <v>11.05</v>
      </c>
      <c r="B118" s="109" t="s">
        <v>42</v>
      </c>
      <c r="C118" s="102" t="s">
        <v>19</v>
      </c>
      <c r="D118" s="137">
        <v>93600</v>
      </c>
      <c r="E118" s="138">
        <v>98300</v>
      </c>
      <c r="F118" s="139">
        <v>88920</v>
      </c>
      <c r="G118" s="106">
        <f t="shared" si="11"/>
        <v>93606.666666666672</v>
      </c>
      <c r="H118" s="107">
        <f t="shared" ref="H118:H121" si="28">+ROUND(G118,0)</f>
        <v>93607</v>
      </c>
      <c r="I118" s="125">
        <v>56447</v>
      </c>
      <c r="J118" s="167" t="s">
        <v>211</v>
      </c>
      <c r="K118" s="142" t="s">
        <v>197</v>
      </c>
      <c r="L118" s="146"/>
      <c r="M118" s="145"/>
    </row>
    <row r="119" spans="1:15" ht="20">
      <c r="A119" s="108">
        <v>11.06</v>
      </c>
      <c r="B119" s="109" t="s">
        <v>67</v>
      </c>
      <c r="C119" s="140" t="s">
        <v>19</v>
      </c>
      <c r="D119" s="137">
        <v>12000</v>
      </c>
      <c r="E119" s="138">
        <v>12600</v>
      </c>
      <c r="F119" s="139">
        <v>12600</v>
      </c>
      <c r="G119" s="106">
        <f t="shared" si="11"/>
        <v>12400</v>
      </c>
      <c r="H119" s="107">
        <f t="shared" si="28"/>
        <v>12400</v>
      </c>
      <c r="I119" s="122" t="s">
        <v>197</v>
      </c>
      <c r="J119" s="122"/>
      <c r="K119" s="142">
        <v>8950</v>
      </c>
      <c r="L119" s="146">
        <f>+H119-K119</f>
        <v>3450</v>
      </c>
      <c r="M119" s="145">
        <f t="shared" si="27"/>
        <v>0.27822580645161288</v>
      </c>
    </row>
    <row r="120" spans="1:15" ht="48.75" customHeight="1">
      <c r="A120" s="108">
        <v>11.07</v>
      </c>
      <c r="B120" s="109" t="s">
        <v>107</v>
      </c>
      <c r="C120" s="102" t="s">
        <v>19</v>
      </c>
      <c r="D120" s="137">
        <v>72654</v>
      </c>
      <c r="E120" s="138">
        <v>76300</v>
      </c>
      <c r="F120" s="139">
        <v>69021.3</v>
      </c>
      <c r="G120" s="106">
        <f t="shared" si="11"/>
        <v>72658.433333333334</v>
      </c>
      <c r="H120" s="107">
        <f t="shared" si="28"/>
        <v>72658</v>
      </c>
      <c r="I120" s="125">
        <v>58206.67</v>
      </c>
      <c r="J120" s="122" t="s">
        <v>214</v>
      </c>
    </row>
    <row r="121" spans="1:15" ht="60.75" customHeight="1">
      <c r="A121" s="108">
        <v>11.08</v>
      </c>
      <c r="B121" s="109" t="s">
        <v>108</v>
      </c>
      <c r="C121" s="140" t="s">
        <v>18</v>
      </c>
      <c r="D121" s="137">
        <v>298732</v>
      </c>
      <c r="E121" s="138">
        <v>313700</v>
      </c>
      <c r="F121" s="139">
        <v>313668.59999999998</v>
      </c>
      <c r="G121" s="106">
        <f t="shared" si="11"/>
        <v>308700.2</v>
      </c>
      <c r="H121" s="107">
        <f t="shared" si="28"/>
        <v>308700</v>
      </c>
      <c r="I121" s="122">
        <v>26433</v>
      </c>
      <c r="J121" s="122" t="s">
        <v>214</v>
      </c>
      <c r="K121" s="136"/>
    </row>
    <row r="122" spans="1:15">
      <c r="A122" s="2">
        <v>12</v>
      </c>
      <c r="B122" s="3" t="s">
        <v>75</v>
      </c>
      <c r="C122" s="19"/>
      <c r="D122" s="82"/>
      <c r="E122" s="79"/>
      <c r="F122" s="80"/>
      <c r="G122" s="81"/>
      <c r="H122" s="64"/>
      <c r="I122" s="126"/>
      <c r="J122" s="126"/>
    </row>
    <row r="123" spans="1:15" ht="24" customHeight="1">
      <c r="A123" s="108">
        <v>12.01</v>
      </c>
      <c r="B123" s="101" t="s">
        <v>65</v>
      </c>
      <c r="C123" s="102" t="s">
        <v>4</v>
      </c>
      <c r="D123" s="137">
        <v>32500</v>
      </c>
      <c r="E123" s="138">
        <v>34150</v>
      </c>
      <c r="F123" s="139">
        <v>32175</v>
      </c>
      <c r="G123" s="106">
        <f t="shared" si="11"/>
        <v>32941.666666666664</v>
      </c>
      <c r="H123" s="107">
        <f>+ROUND(G123,0)</f>
        <v>32942</v>
      </c>
      <c r="I123" s="125" t="s">
        <v>197</v>
      </c>
      <c r="J123" s="122"/>
      <c r="K123" s="142">
        <v>21500</v>
      </c>
      <c r="L123" s="146">
        <f t="shared" ref="L123:L130" si="29">+H123-K123</f>
        <v>11442</v>
      </c>
      <c r="M123" s="145">
        <f t="shared" ref="M123:M130" si="30">+L123/H123</f>
        <v>0.34733774512780036</v>
      </c>
      <c r="N123" s="158">
        <v>2000</v>
      </c>
    </row>
    <row r="124" spans="1:15">
      <c r="A124" s="108">
        <v>12.02</v>
      </c>
      <c r="B124" s="101" t="s">
        <v>88</v>
      </c>
      <c r="C124" s="102" t="s">
        <v>4</v>
      </c>
      <c r="D124" s="137">
        <v>66000</v>
      </c>
      <c r="E124" s="138">
        <v>69300</v>
      </c>
      <c r="F124" s="139">
        <v>65340</v>
      </c>
      <c r="G124" s="106">
        <f t="shared" si="11"/>
        <v>66880</v>
      </c>
      <c r="H124" s="107">
        <f>+ROUND(G124,0)</f>
        <v>66880</v>
      </c>
      <c r="I124" s="122"/>
      <c r="J124" s="122"/>
      <c r="K124" s="142">
        <v>50000</v>
      </c>
      <c r="L124" s="146">
        <f t="shared" si="29"/>
        <v>16880</v>
      </c>
      <c r="M124" s="145">
        <f t="shared" si="30"/>
        <v>0.25239234449760767</v>
      </c>
      <c r="N124" s="158" t="s">
        <v>195</v>
      </c>
    </row>
    <row r="125" spans="1:15">
      <c r="A125" s="108">
        <v>12.03</v>
      </c>
      <c r="B125" s="101" t="s">
        <v>89</v>
      </c>
      <c r="C125" s="102" t="s">
        <v>4</v>
      </c>
      <c r="D125" s="137">
        <v>79750</v>
      </c>
      <c r="E125" s="138">
        <v>83800</v>
      </c>
      <c r="F125" s="139">
        <v>78952.5</v>
      </c>
      <c r="G125" s="106">
        <f t="shared" si="11"/>
        <v>80834.166666666672</v>
      </c>
      <c r="H125" s="107">
        <f t="shared" ref="H125:H128" si="31">+ROUND(G125,0)</f>
        <v>80834</v>
      </c>
      <c r="I125" s="122"/>
      <c r="J125" s="122"/>
      <c r="K125" s="142">
        <v>60000</v>
      </c>
      <c r="L125" s="146">
        <f t="shared" si="29"/>
        <v>20834</v>
      </c>
      <c r="M125" s="145">
        <f t="shared" si="30"/>
        <v>0.2577380805106762</v>
      </c>
    </row>
    <row r="126" spans="1:15" ht="20">
      <c r="A126" s="4">
        <v>12.04</v>
      </c>
      <c r="B126" s="150" t="s">
        <v>59</v>
      </c>
      <c r="C126" s="161" t="s">
        <v>4</v>
      </c>
      <c r="D126" s="162">
        <v>126500</v>
      </c>
      <c r="E126" s="163">
        <v>132000</v>
      </c>
      <c r="F126" s="164">
        <v>123585</v>
      </c>
      <c r="G126" s="165">
        <f t="shared" si="11"/>
        <v>127361.66666666667</v>
      </c>
      <c r="H126" s="166">
        <f t="shared" si="31"/>
        <v>127362</v>
      </c>
      <c r="I126" s="122"/>
      <c r="J126" s="122"/>
      <c r="K126" s="142">
        <v>110000</v>
      </c>
      <c r="L126" s="146">
        <f t="shared" si="29"/>
        <v>17362</v>
      </c>
      <c r="M126" s="145">
        <f t="shared" si="30"/>
        <v>0.13632009547588764</v>
      </c>
    </row>
    <row r="127" spans="1:15">
      <c r="A127" s="4">
        <v>12.05</v>
      </c>
      <c r="B127" s="150" t="s">
        <v>60</v>
      </c>
      <c r="C127" s="161" t="s">
        <v>4</v>
      </c>
      <c r="D127" s="162">
        <v>621500</v>
      </c>
      <c r="E127" s="163">
        <v>678000</v>
      </c>
      <c r="F127" s="164">
        <v>666700</v>
      </c>
      <c r="G127" s="165">
        <f t="shared" si="11"/>
        <v>655400</v>
      </c>
      <c r="H127" s="166">
        <f t="shared" si="31"/>
        <v>655400</v>
      </c>
      <c r="I127" s="122"/>
      <c r="J127" s="122"/>
      <c r="K127" s="142">
        <v>565000</v>
      </c>
      <c r="L127" s="146">
        <f t="shared" si="29"/>
        <v>90400</v>
      </c>
      <c r="M127" s="145">
        <f t="shared" si="30"/>
        <v>0.13793103448275862</v>
      </c>
    </row>
    <row r="128" spans="1:15" ht="22.5" customHeight="1">
      <c r="A128" s="4">
        <v>12.06</v>
      </c>
      <c r="B128" s="150" t="s">
        <v>76</v>
      </c>
      <c r="C128" s="161" t="s">
        <v>18</v>
      </c>
      <c r="D128" s="162">
        <v>29400</v>
      </c>
      <c r="E128" s="163">
        <v>30900</v>
      </c>
      <c r="F128" s="164">
        <v>29694</v>
      </c>
      <c r="G128" s="165">
        <f t="shared" si="11"/>
        <v>29998</v>
      </c>
      <c r="H128" s="166">
        <f t="shared" si="31"/>
        <v>29998</v>
      </c>
      <c r="I128" s="122"/>
      <c r="J128" s="122"/>
      <c r="K128" s="142">
        <v>31750</v>
      </c>
      <c r="L128" s="146">
        <f t="shared" si="29"/>
        <v>-1752</v>
      </c>
      <c r="M128" s="145">
        <f t="shared" si="30"/>
        <v>-5.8403893592906195E-2</v>
      </c>
    </row>
    <row r="129" spans="1:14" ht="32.25" customHeight="1">
      <c r="A129" s="4">
        <v>12.07</v>
      </c>
      <c r="B129" s="150" t="s">
        <v>33</v>
      </c>
      <c r="C129" s="161" t="s">
        <v>4</v>
      </c>
      <c r="D129" s="162">
        <v>30000</v>
      </c>
      <c r="E129" s="163">
        <v>31500</v>
      </c>
      <c r="F129" s="164">
        <v>30300</v>
      </c>
      <c r="G129" s="165">
        <f t="shared" si="11"/>
        <v>30600</v>
      </c>
      <c r="H129" s="166">
        <f>+ROUND(G129,0)</f>
        <v>30600</v>
      </c>
      <c r="I129" s="122"/>
      <c r="J129" s="122"/>
      <c r="K129" s="142">
        <v>28000</v>
      </c>
      <c r="L129" s="146">
        <f t="shared" si="29"/>
        <v>2600</v>
      </c>
      <c r="M129" s="145">
        <f t="shared" si="30"/>
        <v>8.4967320261437912E-2</v>
      </c>
    </row>
    <row r="130" spans="1:14" ht="29.25" customHeight="1">
      <c r="A130" s="4">
        <v>12.08</v>
      </c>
      <c r="B130" s="150" t="s">
        <v>34</v>
      </c>
      <c r="C130" s="161" t="s">
        <v>4</v>
      </c>
      <c r="D130" s="162">
        <v>32500</v>
      </c>
      <c r="E130" s="163">
        <v>34150</v>
      </c>
      <c r="F130" s="164">
        <v>32825</v>
      </c>
      <c r="G130" s="165">
        <f t="shared" si="11"/>
        <v>33158.333333333336</v>
      </c>
      <c r="H130" s="166">
        <f>+ROUND(G130,0)</f>
        <v>33158</v>
      </c>
      <c r="I130" s="122"/>
      <c r="J130" s="122"/>
      <c r="K130" s="142">
        <v>28000</v>
      </c>
      <c r="L130" s="146">
        <f t="shared" si="29"/>
        <v>5158</v>
      </c>
      <c r="M130" s="145">
        <f t="shared" si="30"/>
        <v>0.15555823632305929</v>
      </c>
    </row>
    <row r="131" spans="1:14" ht="25.5" customHeight="1">
      <c r="A131" s="108">
        <v>12.09</v>
      </c>
      <c r="B131" s="141" t="s">
        <v>113</v>
      </c>
      <c r="C131" s="102" t="s">
        <v>4</v>
      </c>
      <c r="D131" s="137">
        <v>65231</v>
      </c>
      <c r="E131" s="138">
        <v>68500</v>
      </c>
      <c r="F131" s="139">
        <v>64578.69</v>
      </c>
      <c r="G131" s="106">
        <f t="shared" si="11"/>
        <v>66103.23</v>
      </c>
      <c r="H131" s="107">
        <f t="shared" ref="H131:H133" si="32">+ROUND(G131,0)</f>
        <v>66103</v>
      </c>
      <c r="I131" s="125" t="s">
        <v>170</v>
      </c>
      <c r="J131" s="122"/>
    </row>
    <row r="132" spans="1:14" ht="25.5" customHeight="1">
      <c r="A132" s="135">
        <v>12.1</v>
      </c>
      <c r="B132" s="141" t="s">
        <v>129</v>
      </c>
      <c r="C132" s="102" t="s">
        <v>4</v>
      </c>
      <c r="D132" s="137">
        <v>65321</v>
      </c>
      <c r="E132" s="138">
        <v>68600</v>
      </c>
      <c r="F132" s="139">
        <v>64667.79</v>
      </c>
      <c r="G132" s="106">
        <f t="shared" si="11"/>
        <v>66196.263333333336</v>
      </c>
      <c r="H132" s="107">
        <f t="shared" si="32"/>
        <v>66196</v>
      </c>
      <c r="I132" s="125" t="s">
        <v>170</v>
      </c>
      <c r="J132" s="122"/>
    </row>
    <row r="133" spans="1:14" ht="24.75" customHeight="1">
      <c r="A133" s="135">
        <v>12.11</v>
      </c>
      <c r="B133" s="141" t="s">
        <v>130</v>
      </c>
      <c r="C133" s="102" t="s">
        <v>4</v>
      </c>
      <c r="D133" s="137">
        <v>75321</v>
      </c>
      <c r="E133" s="138">
        <v>79100</v>
      </c>
      <c r="F133" s="139">
        <v>76074.210000000006</v>
      </c>
      <c r="G133" s="106">
        <f t="shared" ref="G133:G138" si="33">+AVERAGE(D133:F133)</f>
        <v>76831.736666666679</v>
      </c>
      <c r="H133" s="107">
        <f t="shared" si="32"/>
        <v>76832</v>
      </c>
      <c r="I133" s="125" t="s">
        <v>170</v>
      </c>
      <c r="J133" s="122"/>
    </row>
    <row r="134" spans="1:14" ht="15" customHeight="1">
      <c r="A134" s="2">
        <v>13</v>
      </c>
      <c r="B134" s="3" t="s">
        <v>100</v>
      </c>
      <c r="C134" s="19"/>
      <c r="D134" s="82"/>
      <c r="E134" s="82"/>
      <c r="F134" s="80"/>
      <c r="G134" s="81"/>
      <c r="H134" s="64"/>
      <c r="I134" s="126"/>
      <c r="J134" s="126"/>
    </row>
    <row r="135" spans="1:14" ht="50">
      <c r="A135" s="108">
        <v>13.01</v>
      </c>
      <c r="B135" s="109" t="s">
        <v>51</v>
      </c>
      <c r="C135" s="102" t="s">
        <v>19</v>
      </c>
      <c r="D135" s="137">
        <v>216000</v>
      </c>
      <c r="E135" s="138">
        <v>226800</v>
      </c>
      <c r="F135" s="139">
        <v>220320</v>
      </c>
      <c r="G135" s="106">
        <f t="shared" si="33"/>
        <v>221040</v>
      </c>
      <c r="H135" s="107">
        <f>+ROUND(G135,0)</f>
        <v>221040</v>
      </c>
      <c r="I135" s="122"/>
      <c r="J135" s="122"/>
      <c r="K135" s="142">
        <v>132000</v>
      </c>
      <c r="L135" s="146">
        <f t="shared" ref="L135" si="34">+H135-K135</f>
        <v>89040</v>
      </c>
      <c r="M135" s="145">
        <f t="shared" ref="M135" si="35">+L135/H135</f>
        <v>0.40282301845819762</v>
      </c>
      <c r="N135" s="158">
        <v>90000</v>
      </c>
    </row>
    <row r="136" spans="1:14" ht="20">
      <c r="A136" s="4">
        <v>13.02</v>
      </c>
      <c r="B136" s="150" t="s">
        <v>111</v>
      </c>
      <c r="C136" s="161" t="s">
        <v>19</v>
      </c>
      <c r="D136" s="162">
        <v>148500</v>
      </c>
      <c r="E136" s="163">
        <v>156000</v>
      </c>
      <c r="F136" s="164">
        <v>152955</v>
      </c>
      <c r="G136" s="165">
        <f t="shared" si="33"/>
        <v>152485</v>
      </c>
      <c r="H136" s="166">
        <f t="shared" ref="H136:H138" si="36">+ROUND(G136,0)</f>
        <v>152485</v>
      </c>
      <c r="I136" s="122"/>
      <c r="J136" s="122"/>
    </row>
    <row r="137" spans="1:14" ht="20">
      <c r="A137" s="4">
        <v>13.03</v>
      </c>
      <c r="B137" s="169" t="s">
        <v>109</v>
      </c>
      <c r="C137" s="102" t="s">
        <v>19</v>
      </c>
      <c r="D137" s="137">
        <v>65340</v>
      </c>
      <c r="E137" s="138">
        <v>68650</v>
      </c>
      <c r="F137" s="139">
        <v>66646.8</v>
      </c>
      <c r="G137" s="106">
        <f t="shared" si="33"/>
        <v>66878.933333333334</v>
      </c>
      <c r="H137" s="107">
        <f t="shared" si="36"/>
        <v>66879</v>
      </c>
      <c r="I137" s="125" t="s">
        <v>212</v>
      </c>
      <c r="J137" s="122"/>
    </row>
    <row r="138" spans="1:14" ht="20">
      <c r="A138" s="4">
        <v>13.04</v>
      </c>
      <c r="B138" s="169" t="s">
        <v>110</v>
      </c>
      <c r="C138" s="102" t="s">
        <v>19</v>
      </c>
      <c r="D138" s="137">
        <v>385265.1</v>
      </c>
      <c r="E138" s="138">
        <v>404550</v>
      </c>
      <c r="F138" s="139">
        <v>404528.36</v>
      </c>
      <c r="G138" s="106">
        <f t="shared" si="33"/>
        <v>398114.48666666663</v>
      </c>
      <c r="H138" s="107">
        <f t="shared" si="36"/>
        <v>398114</v>
      </c>
      <c r="I138" s="125" t="s">
        <v>213</v>
      </c>
      <c r="J138" s="122"/>
    </row>
    <row r="139" spans="1:14">
      <c r="A139" s="11"/>
      <c r="B139" s="98" t="s">
        <v>38</v>
      </c>
      <c r="C139" s="98"/>
      <c r="D139" s="97">
        <f>SUM(D3:D138)</f>
        <v>18870003.649999999</v>
      </c>
      <c r="E139" s="95">
        <f>SUM(E3:E138)</f>
        <v>19863406.359999999</v>
      </c>
      <c r="F139" s="96">
        <f t="shared" ref="F139:G139" si="37">SUM(F3:F138)</f>
        <v>19375658.580000002</v>
      </c>
      <c r="G139" s="96">
        <f t="shared" si="37"/>
        <v>19369689.530000012</v>
      </c>
      <c r="H139" s="99">
        <f>SUM(H3:H138)</f>
        <v>19369692</v>
      </c>
      <c r="I139" s="128"/>
      <c r="J139" s="128"/>
    </row>
    <row r="141" spans="1:14">
      <c r="E141" s="94"/>
    </row>
  </sheetData>
  <hyperlinks>
    <hyperlink ref="K14" r:id="rId1"/>
    <hyperlink ref="J86" r:id="rId2"/>
    <hyperlink ref="J89" r:id="rId3"/>
    <hyperlink ref="J90" r:id="rId4"/>
    <hyperlink ref="J87" r:id="rId5"/>
    <hyperlink ref="J88" r:id="rId6"/>
    <hyperlink ref="J99" r:id="rId7"/>
    <hyperlink ref="K99" r:id="rId8"/>
    <hyperlink ref="J98" r:id="rId9"/>
    <hyperlink ref="J118" r:id="rId10"/>
    <hyperlink ref="K15" r:id="rId11"/>
    <hyperlink ref="J73" r:id="rId12"/>
  </hyperlinks>
  <pageMargins left="0.7" right="0.7" top="1.3149999999999999" bottom="0.75" header="0.3" footer="0.3"/>
  <pageSetup paperSize="9" scale="65" orientation="portrait"/>
  <rowBreaks count="1" manualBreakCount="1">
    <brk id="105" max="7" man="1"/>
  </rowBreaks>
  <colBreaks count="1" manualBreakCount="1">
    <brk id="10" max="139" man="1"/>
  </colBreaks>
  <legacyDrawing r:id="rId1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23"/>
  <sheetViews>
    <sheetView tabSelected="1" topLeftCell="A55" zoomScale="70" zoomScaleNormal="70" zoomScaleSheetLayoutView="70" zoomScalePageLayoutView="70" workbookViewId="0">
      <selection activeCell="N46" sqref="N46"/>
    </sheetView>
  </sheetViews>
  <sheetFormatPr baseColWidth="10" defaultRowHeight="14" x14ac:dyDescent="0"/>
  <cols>
    <col min="2" max="2" width="33.5" customWidth="1"/>
    <col min="3" max="3" width="11" bestFit="1" customWidth="1"/>
    <col min="4" max="6" width="16.83203125" customWidth="1"/>
    <col min="7" max="8" width="16.83203125" hidden="1" customWidth="1"/>
    <col min="9" max="11" width="16.83203125" customWidth="1"/>
    <col min="12" max="12" width="10.83203125" style="143"/>
    <col min="13" max="14" width="12" bestFit="1" customWidth="1"/>
  </cols>
  <sheetData>
    <row r="1" spans="1:15" ht="54" customHeight="1">
      <c r="A1" s="1"/>
      <c r="B1" s="1" t="s">
        <v>0</v>
      </c>
      <c r="C1" s="1" t="s">
        <v>1</v>
      </c>
      <c r="D1" s="1" t="s">
        <v>150</v>
      </c>
      <c r="E1" s="1" t="s">
        <v>151</v>
      </c>
      <c r="F1" s="23" t="s">
        <v>152</v>
      </c>
      <c r="G1" s="23" t="s">
        <v>39</v>
      </c>
      <c r="H1" s="23" t="s">
        <v>233</v>
      </c>
      <c r="I1" s="1" t="s">
        <v>234</v>
      </c>
      <c r="J1" s="1" t="s">
        <v>235</v>
      </c>
      <c r="K1" s="23" t="s">
        <v>40</v>
      </c>
    </row>
    <row r="2" spans="1:15" ht="15" customHeight="1">
      <c r="A2" s="2">
        <v>1</v>
      </c>
      <c r="B2" s="22" t="s">
        <v>2</v>
      </c>
      <c r="C2" s="2"/>
      <c r="D2" s="22"/>
      <c r="E2" s="3"/>
      <c r="F2" s="22"/>
      <c r="G2" s="3"/>
      <c r="H2" s="3"/>
      <c r="I2" s="3"/>
      <c r="J2" s="3"/>
      <c r="K2" s="3"/>
    </row>
    <row r="3" spans="1:15" ht="41.25" customHeight="1">
      <c r="A3" s="72">
        <v>1.01</v>
      </c>
      <c r="B3" s="5" t="s">
        <v>3</v>
      </c>
      <c r="C3" s="187" t="s">
        <v>4</v>
      </c>
      <c r="D3" s="133">
        <v>105965</v>
      </c>
      <c r="E3" s="178">
        <v>112450</v>
      </c>
      <c r="F3" s="179">
        <v>106254</v>
      </c>
      <c r="G3" s="180">
        <f>+AVERAGE(D3:F3)</f>
        <v>108223</v>
      </c>
      <c r="H3" s="181">
        <f>+ROUND(G3,0)</f>
        <v>108223</v>
      </c>
      <c r="I3" s="181"/>
      <c r="J3" s="181"/>
      <c r="K3" s="181">
        <f>+H3</f>
        <v>108223</v>
      </c>
    </row>
    <row r="4" spans="1:15" ht="45.75" customHeight="1">
      <c r="A4" s="4">
        <v>1.02</v>
      </c>
      <c r="B4" s="5" t="s">
        <v>5</v>
      </c>
      <c r="C4" s="190" t="s">
        <v>4</v>
      </c>
      <c r="D4" s="133">
        <v>130254</v>
      </c>
      <c r="E4" s="133">
        <v>145100</v>
      </c>
      <c r="F4" s="179">
        <v>131508</v>
      </c>
      <c r="G4" s="181">
        <f t="shared" ref="G4:G67" si="0">+AVERAGE(D4:F4)</f>
        <v>135620.66666666666</v>
      </c>
      <c r="H4" s="181">
        <f t="shared" ref="H4:H104" si="1">+ROUND(G4,0)</f>
        <v>135621</v>
      </c>
      <c r="I4" s="181"/>
      <c r="J4" s="181"/>
      <c r="K4" s="181">
        <f t="shared" ref="K4:K5" si="2">+H4</f>
        <v>135621</v>
      </c>
    </row>
    <row r="5" spans="1:15" ht="38.25" customHeight="1">
      <c r="A5" s="4">
        <v>1.03</v>
      </c>
      <c r="B5" s="5" t="s">
        <v>6</v>
      </c>
      <c r="C5" s="190" t="s">
        <v>4</v>
      </c>
      <c r="D5" s="182">
        <v>156032</v>
      </c>
      <c r="E5" s="182">
        <v>172700</v>
      </c>
      <c r="F5" s="183">
        <v>154797</v>
      </c>
      <c r="G5" s="181">
        <f t="shared" si="0"/>
        <v>161176.33333333334</v>
      </c>
      <c r="H5" s="181">
        <f t="shared" si="1"/>
        <v>161176</v>
      </c>
      <c r="I5" s="181"/>
      <c r="J5" s="181"/>
      <c r="K5" s="181">
        <f t="shared" si="2"/>
        <v>161176</v>
      </c>
    </row>
    <row r="6" spans="1:15" ht="35.25" customHeight="1">
      <c r="A6" s="4">
        <v>1.04</v>
      </c>
      <c r="B6" s="5" t="s">
        <v>7</v>
      </c>
      <c r="C6" s="190" t="s">
        <v>8</v>
      </c>
      <c r="D6" s="182"/>
      <c r="E6" s="133"/>
      <c r="F6" s="179"/>
      <c r="G6" s="181"/>
      <c r="H6" s="181"/>
      <c r="I6" s="177">
        <v>25215.200000000001</v>
      </c>
      <c r="J6" s="177">
        <v>25415.200000000001</v>
      </c>
      <c r="K6" s="177">
        <f>+ROUND(AVERAGE(I6:J6),0)</f>
        <v>25315</v>
      </c>
      <c r="L6" s="144"/>
      <c r="M6" s="100"/>
      <c r="N6" s="154"/>
      <c r="O6" s="155"/>
    </row>
    <row r="7" spans="1:15" ht="38.25" customHeight="1">
      <c r="A7" s="4">
        <v>1.05</v>
      </c>
      <c r="B7" s="5" t="s">
        <v>9</v>
      </c>
      <c r="C7" s="190" t="s">
        <v>8</v>
      </c>
      <c r="D7" s="182"/>
      <c r="E7" s="182"/>
      <c r="F7" s="183"/>
      <c r="G7" s="181"/>
      <c r="H7" s="181"/>
      <c r="I7" s="177">
        <v>36654</v>
      </c>
      <c r="J7" s="177">
        <v>36954</v>
      </c>
      <c r="K7" s="177">
        <f t="shared" ref="K7:K8" si="3">+ROUND(AVERAGE(I7:J7),0)</f>
        <v>36804</v>
      </c>
      <c r="L7" s="144"/>
    </row>
    <row r="8" spans="1:15" ht="38.25" customHeight="1">
      <c r="A8" s="4">
        <v>1.06</v>
      </c>
      <c r="B8" s="5" t="s">
        <v>10</v>
      </c>
      <c r="C8" s="190" t="s">
        <v>8</v>
      </c>
      <c r="D8" s="182"/>
      <c r="E8" s="182"/>
      <c r="F8" s="183"/>
      <c r="G8" s="181"/>
      <c r="H8" s="181"/>
      <c r="I8" s="177">
        <v>51402.400000000001</v>
      </c>
      <c r="J8" s="177">
        <v>51802.400000000001</v>
      </c>
      <c r="K8" s="177">
        <f t="shared" si="3"/>
        <v>51602</v>
      </c>
      <c r="L8" s="144"/>
    </row>
    <row r="9" spans="1:15" ht="27.75" customHeight="1">
      <c r="A9" s="2">
        <v>2</v>
      </c>
      <c r="B9" s="3" t="s">
        <v>11</v>
      </c>
      <c r="C9" s="3"/>
      <c r="D9" s="61"/>
      <c r="E9" s="61"/>
      <c r="F9" s="60"/>
      <c r="G9" s="191"/>
      <c r="H9" s="61"/>
      <c r="I9" s="61"/>
      <c r="J9" s="61"/>
      <c r="K9" s="177"/>
    </row>
    <row r="10" spans="1:15" ht="34.5" customHeight="1">
      <c r="A10" s="4">
        <v>2.0099999999999998</v>
      </c>
      <c r="B10" s="5" t="s">
        <v>12</v>
      </c>
      <c r="C10" s="190" t="s">
        <v>8</v>
      </c>
      <c r="D10" s="133">
        <v>35987</v>
      </c>
      <c r="E10" s="133">
        <v>40799.69</v>
      </c>
      <c r="F10" s="179">
        <v>34142</v>
      </c>
      <c r="G10" s="181">
        <f t="shared" si="0"/>
        <v>36976.230000000003</v>
      </c>
      <c r="H10" s="181">
        <f t="shared" si="1"/>
        <v>36976</v>
      </c>
      <c r="I10" s="181"/>
      <c r="J10" s="181"/>
      <c r="K10" s="177">
        <f>+H10</f>
        <v>36976</v>
      </c>
    </row>
    <row r="11" spans="1:15" ht="33.75" customHeight="1">
      <c r="A11" s="4">
        <v>2.02</v>
      </c>
      <c r="B11" s="5" t="s">
        <v>13</v>
      </c>
      <c r="C11" s="190" t="s">
        <v>8</v>
      </c>
      <c r="D11" s="133">
        <v>45321</v>
      </c>
      <c r="E11" s="133">
        <v>46987</v>
      </c>
      <c r="F11" s="179">
        <v>46556</v>
      </c>
      <c r="G11" s="181">
        <f t="shared" si="0"/>
        <v>46288</v>
      </c>
      <c r="H11" s="181">
        <f t="shared" si="1"/>
        <v>46288</v>
      </c>
      <c r="I11" s="181"/>
      <c r="J11" s="181"/>
      <c r="K11" s="177">
        <f t="shared" ref="K11:K13" si="4">+H11</f>
        <v>46288</v>
      </c>
    </row>
    <row r="12" spans="1:15" ht="33.75" customHeight="1">
      <c r="A12" s="4">
        <v>2.0299999999999998</v>
      </c>
      <c r="B12" s="5" t="s">
        <v>14</v>
      </c>
      <c r="C12" s="190" t="s">
        <v>8</v>
      </c>
      <c r="D12" s="133">
        <v>65987</v>
      </c>
      <c r="E12" s="133">
        <v>64321</v>
      </c>
      <c r="F12" s="179">
        <v>66897</v>
      </c>
      <c r="G12" s="181">
        <f t="shared" si="0"/>
        <v>65735</v>
      </c>
      <c r="H12" s="181">
        <f t="shared" si="1"/>
        <v>65735</v>
      </c>
      <c r="I12" s="181"/>
      <c r="J12" s="181"/>
      <c r="K12" s="177">
        <f t="shared" si="4"/>
        <v>65735</v>
      </c>
    </row>
    <row r="13" spans="1:15" ht="33.75" customHeight="1">
      <c r="A13" s="4">
        <v>2.04</v>
      </c>
      <c r="B13" s="5" t="s">
        <v>101</v>
      </c>
      <c r="C13" s="190" t="s">
        <v>8</v>
      </c>
      <c r="D13" s="133">
        <v>32562</v>
      </c>
      <c r="E13" s="133">
        <v>34200</v>
      </c>
      <c r="F13" s="179">
        <v>34190.1</v>
      </c>
      <c r="G13" s="181">
        <f t="shared" si="0"/>
        <v>33650.700000000004</v>
      </c>
      <c r="H13" s="181">
        <f t="shared" si="1"/>
        <v>33651</v>
      </c>
      <c r="I13" s="181"/>
      <c r="J13" s="181"/>
      <c r="K13" s="177">
        <f t="shared" si="4"/>
        <v>33651</v>
      </c>
    </row>
    <row r="14" spans="1:15" ht="38.25" customHeight="1">
      <c r="A14" s="4">
        <v>2.0499999999999998</v>
      </c>
      <c r="B14" s="192" t="s">
        <v>98</v>
      </c>
      <c r="C14" s="190" t="s">
        <v>8</v>
      </c>
      <c r="D14" s="133"/>
      <c r="E14" s="133"/>
      <c r="F14" s="179"/>
      <c r="G14" s="181" t="e">
        <f t="shared" si="0"/>
        <v>#DIV/0!</v>
      </c>
      <c r="H14" s="181" t="e">
        <f t="shared" si="1"/>
        <v>#DIV/0!</v>
      </c>
      <c r="I14" s="177">
        <v>3581.62</v>
      </c>
      <c r="J14" s="177">
        <v>4181.62</v>
      </c>
      <c r="K14" s="177">
        <f>+ROUND(AVERAGE(I14:J14),0)</f>
        <v>3882</v>
      </c>
    </row>
    <row r="15" spans="1:15" ht="48.75" customHeight="1">
      <c r="A15" s="4">
        <v>2.06</v>
      </c>
      <c r="B15" s="192" t="s">
        <v>112</v>
      </c>
      <c r="C15" s="190" t="s">
        <v>8</v>
      </c>
      <c r="D15" s="133"/>
      <c r="E15" s="133"/>
      <c r="F15" s="179"/>
      <c r="G15" s="181" t="e">
        <f t="shared" si="0"/>
        <v>#DIV/0!</v>
      </c>
      <c r="H15" s="181" t="e">
        <f t="shared" si="1"/>
        <v>#DIV/0!</v>
      </c>
      <c r="I15" s="177">
        <v>53314</v>
      </c>
      <c r="J15" s="177">
        <v>54214</v>
      </c>
      <c r="K15" s="177">
        <f>+ROUND(AVERAGE(I15:J15),0)</f>
        <v>53764</v>
      </c>
    </row>
    <row r="16" spans="1:15">
      <c r="A16" s="2">
        <v>3</v>
      </c>
      <c r="B16" s="3" t="s">
        <v>15</v>
      </c>
      <c r="C16" s="2"/>
      <c r="D16" s="63"/>
      <c r="E16" s="83"/>
      <c r="F16" s="60"/>
      <c r="G16" s="191"/>
      <c r="H16" s="63"/>
      <c r="I16" s="63"/>
      <c r="J16" s="63"/>
      <c r="K16" s="177"/>
    </row>
    <row r="17" spans="1:11" ht="39.75" customHeight="1">
      <c r="A17" s="4">
        <v>3.04</v>
      </c>
      <c r="B17" s="192" t="s">
        <v>52</v>
      </c>
      <c r="C17" s="190" t="s">
        <v>4</v>
      </c>
      <c r="D17" s="133">
        <v>353100</v>
      </c>
      <c r="E17" s="133">
        <v>370800</v>
      </c>
      <c r="F17" s="179">
        <v>384879</v>
      </c>
      <c r="G17" s="181">
        <f t="shared" si="0"/>
        <v>369593</v>
      </c>
      <c r="H17" s="181">
        <f t="shared" si="1"/>
        <v>369593</v>
      </c>
      <c r="I17" s="181"/>
      <c r="J17" s="181"/>
      <c r="K17" s="177">
        <f>+H17</f>
        <v>369593</v>
      </c>
    </row>
    <row r="18" spans="1:11" ht="41.25" customHeight="1">
      <c r="A18" s="4">
        <v>3.05</v>
      </c>
      <c r="B18" s="192" t="s">
        <v>53</v>
      </c>
      <c r="C18" s="190" t="s">
        <v>4</v>
      </c>
      <c r="D18" s="133">
        <v>388846</v>
      </c>
      <c r="E18" s="133">
        <v>429700</v>
      </c>
      <c r="F18" s="179">
        <v>425568</v>
      </c>
      <c r="G18" s="181">
        <f t="shared" si="0"/>
        <v>414704.66666666669</v>
      </c>
      <c r="H18" s="181">
        <f t="shared" si="1"/>
        <v>414705</v>
      </c>
      <c r="I18" s="181"/>
      <c r="J18" s="181"/>
      <c r="K18" s="177">
        <f t="shared" ref="K18:K27" si="5">+H18</f>
        <v>414705</v>
      </c>
    </row>
    <row r="19" spans="1:11" ht="31.5" customHeight="1">
      <c r="A19" s="4">
        <v>3.06</v>
      </c>
      <c r="B19" s="192" t="s">
        <v>99</v>
      </c>
      <c r="C19" s="190" t="s">
        <v>4</v>
      </c>
      <c r="D19" s="133">
        <v>75689</v>
      </c>
      <c r="E19" s="133">
        <v>79500</v>
      </c>
      <c r="F19" s="179">
        <v>81744.12</v>
      </c>
      <c r="G19" s="181">
        <f t="shared" si="0"/>
        <v>78977.706666666665</v>
      </c>
      <c r="H19" s="181">
        <f t="shared" si="1"/>
        <v>78978</v>
      </c>
      <c r="I19" s="181"/>
      <c r="J19" s="181"/>
      <c r="K19" s="177">
        <f t="shared" si="5"/>
        <v>78978</v>
      </c>
    </row>
    <row r="20" spans="1:11" ht="27" customHeight="1">
      <c r="A20" s="4">
        <v>3.07</v>
      </c>
      <c r="B20" s="192" t="s">
        <v>43</v>
      </c>
      <c r="C20" s="190" t="s">
        <v>4</v>
      </c>
      <c r="D20" s="133">
        <v>90000</v>
      </c>
      <c r="E20" s="133">
        <v>94500</v>
      </c>
      <c r="F20" s="179">
        <v>93600</v>
      </c>
      <c r="G20" s="181">
        <f t="shared" si="0"/>
        <v>92700</v>
      </c>
      <c r="H20" s="181">
        <f t="shared" si="1"/>
        <v>92700</v>
      </c>
      <c r="I20" s="181"/>
      <c r="J20" s="181"/>
      <c r="K20" s="177">
        <f t="shared" si="5"/>
        <v>92700</v>
      </c>
    </row>
    <row r="21" spans="1:11" ht="20">
      <c r="A21" s="4">
        <v>3.08</v>
      </c>
      <c r="B21" s="192" t="s">
        <v>61</v>
      </c>
      <c r="C21" s="190" t="s">
        <v>4</v>
      </c>
      <c r="D21" s="133">
        <v>26400</v>
      </c>
      <c r="E21" s="133">
        <v>27800</v>
      </c>
      <c r="F21" s="179">
        <v>27456</v>
      </c>
      <c r="G21" s="181">
        <f t="shared" si="0"/>
        <v>27218.666666666668</v>
      </c>
      <c r="H21" s="181">
        <f t="shared" si="1"/>
        <v>27219</v>
      </c>
      <c r="I21" s="181"/>
      <c r="J21" s="181"/>
      <c r="K21" s="177">
        <f t="shared" si="5"/>
        <v>27219</v>
      </c>
    </row>
    <row r="22" spans="1:11" ht="20">
      <c r="A22" s="4">
        <v>3.09</v>
      </c>
      <c r="B22" s="192" t="s">
        <v>62</v>
      </c>
      <c r="C22" s="190" t="s">
        <v>18</v>
      </c>
      <c r="D22" s="133">
        <v>32500</v>
      </c>
      <c r="E22" s="133">
        <v>34150</v>
      </c>
      <c r="F22" s="179">
        <v>34450</v>
      </c>
      <c r="G22" s="181">
        <f t="shared" si="0"/>
        <v>33700</v>
      </c>
      <c r="H22" s="181">
        <f t="shared" si="1"/>
        <v>33700</v>
      </c>
      <c r="I22" s="181"/>
      <c r="J22" s="181"/>
      <c r="K22" s="177">
        <f t="shared" si="5"/>
        <v>33700</v>
      </c>
    </row>
    <row r="23" spans="1:11">
      <c r="A23" s="9">
        <v>3.1</v>
      </c>
      <c r="B23" s="192" t="s">
        <v>63</v>
      </c>
      <c r="C23" s="190" t="s">
        <v>4</v>
      </c>
      <c r="D23" s="133">
        <v>44100</v>
      </c>
      <c r="E23" s="133">
        <v>46350</v>
      </c>
      <c r="F23" s="179">
        <v>46305</v>
      </c>
      <c r="G23" s="181">
        <f t="shared" si="0"/>
        <v>45585</v>
      </c>
      <c r="H23" s="181">
        <f t="shared" si="1"/>
        <v>45585</v>
      </c>
      <c r="I23" s="181"/>
      <c r="J23" s="181"/>
      <c r="K23" s="177">
        <f t="shared" si="5"/>
        <v>45585</v>
      </c>
    </row>
    <row r="24" spans="1:11">
      <c r="A24" s="4">
        <v>3.11</v>
      </c>
      <c r="B24" s="192" t="s">
        <v>64</v>
      </c>
      <c r="C24" s="190" t="s">
        <v>18</v>
      </c>
      <c r="D24" s="133">
        <v>45516</v>
      </c>
      <c r="E24" s="133">
        <v>50300</v>
      </c>
      <c r="F24" s="179">
        <v>47667.6</v>
      </c>
      <c r="G24" s="181">
        <f t="shared" si="0"/>
        <v>47827.866666666669</v>
      </c>
      <c r="H24" s="181">
        <f t="shared" si="1"/>
        <v>47828</v>
      </c>
      <c r="I24" s="181"/>
      <c r="J24" s="181"/>
      <c r="K24" s="177">
        <f t="shared" si="5"/>
        <v>47828</v>
      </c>
    </row>
    <row r="25" spans="1:11" ht="20">
      <c r="A25" s="4">
        <v>3.12</v>
      </c>
      <c r="B25" s="192" t="s">
        <v>78</v>
      </c>
      <c r="C25" s="190" t="s">
        <v>18</v>
      </c>
      <c r="D25" s="133">
        <v>48351</v>
      </c>
      <c r="E25" s="133">
        <v>48800</v>
      </c>
      <c r="F25" s="179">
        <v>49034.51</v>
      </c>
      <c r="G25" s="181">
        <f t="shared" si="0"/>
        <v>48728.503333333334</v>
      </c>
      <c r="H25" s="181">
        <f t="shared" si="1"/>
        <v>48729</v>
      </c>
      <c r="I25" s="181"/>
      <c r="J25" s="181"/>
      <c r="K25" s="177">
        <f t="shared" si="5"/>
        <v>48729</v>
      </c>
    </row>
    <row r="26" spans="1:11" ht="27.75" customHeight="1">
      <c r="A26" s="4">
        <v>3.13</v>
      </c>
      <c r="B26" s="192" t="s">
        <v>115</v>
      </c>
      <c r="C26" s="190" t="s">
        <v>4</v>
      </c>
      <c r="D26" s="133">
        <v>38127</v>
      </c>
      <c r="E26" s="133">
        <v>38452</v>
      </c>
      <c r="F26" s="179">
        <v>39419</v>
      </c>
      <c r="G26" s="181">
        <f t="shared" si="0"/>
        <v>38666</v>
      </c>
      <c r="H26" s="181">
        <f t="shared" si="1"/>
        <v>38666</v>
      </c>
      <c r="I26" s="181"/>
      <c r="J26" s="181"/>
      <c r="K26" s="177">
        <f t="shared" si="5"/>
        <v>38666</v>
      </c>
    </row>
    <row r="27" spans="1:11" ht="25.5" customHeight="1">
      <c r="A27" s="4">
        <v>3.14</v>
      </c>
      <c r="B27" s="192" t="s">
        <v>116</v>
      </c>
      <c r="C27" s="190" t="s">
        <v>4</v>
      </c>
      <c r="D27" s="133">
        <v>15265</v>
      </c>
      <c r="E27" s="133">
        <v>15828</v>
      </c>
      <c r="F27" s="179">
        <v>16252</v>
      </c>
      <c r="G27" s="181">
        <f t="shared" si="0"/>
        <v>15781.666666666666</v>
      </c>
      <c r="H27" s="181">
        <f t="shared" si="1"/>
        <v>15782</v>
      </c>
      <c r="I27" s="181"/>
      <c r="J27" s="181"/>
      <c r="K27" s="177">
        <f t="shared" si="5"/>
        <v>15782</v>
      </c>
    </row>
    <row r="28" spans="1:11" ht="44.25" customHeight="1">
      <c r="A28" s="4">
        <v>3.15</v>
      </c>
      <c r="B28" s="192" t="s">
        <v>117</v>
      </c>
      <c r="C28" s="190" t="s">
        <v>4</v>
      </c>
      <c r="D28" s="133"/>
      <c r="E28" s="133"/>
      <c r="F28" s="179"/>
      <c r="G28" s="181" t="e">
        <f t="shared" si="0"/>
        <v>#DIV/0!</v>
      </c>
      <c r="H28" s="181" t="e">
        <f t="shared" si="1"/>
        <v>#DIV/0!</v>
      </c>
      <c r="I28" s="177">
        <v>801027.6</v>
      </c>
      <c r="J28" s="177">
        <v>800727.6</v>
      </c>
      <c r="K28" s="177">
        <f>+ROUND(AVERAGE(I28:J28),0)</f>
        <v>800878</v>
      </c>
    </row>
    <row r="29" spans="1:11" ht="46.5" customHeight="1">
      <c r="A29" s="4">
        <v>3.16</v>
      </c>
      <c r="B29" s="192" t="s">
        <v>118</v>
      </c>
      <c r="C29" s="190" t="s">
        <v>4</v>
      </c>
      <c r="D29" s="133">
        <v>705000</v>
      </c>
      <c r="E29" s="133">
        <v>740250</v>
      </c>
      <c r="F29" s="179">
        <v>712050</v>
      </c>
      <c r="G29" s="181">
        <f t="shared" si="0"/>
        <v>719100</v>
      </c>
      <c r="H29" s="181">
        <f t="shared" si="1"/>
        <v>719100</v>
      </c>
      <c r="I29" s="181"/>
      <c r="J29" s="181"/>
      <c r="K29" s="177">
        <f>+H29</f>
        <v>719100</v>
      </c>
    </row>
    <row r="30" spans="1:11" ht="44.25" customHeight="1">
      <c r="A30" s="4">
        <v>3.17</v>
      </c>
      <c r="B30" s="192" t="s">
        <v>132</v>
      </c>
      <c r="C30" s="190" t="s">
        <v>4</v>
      </c>
      <c r="D30" s="133"/>
      <c r="E30" s="133"/>
      <c r="F30" s="179"/>
      <c r="G30" s="181" t="e">
        <f t="shared" si="0"/>
        <v>#DIV/0!</v>
      </c>
      <c r="H30" s="181" t="e">
        <f t="shared" si="1"/>
        <v>#DIV/0!</v>
      </c>
      <c r="I30" s="177">
        <v>630298</v>
      </c>
      <c r="J30" s="177">
        <v>629798</v>
      </c>
      <c r="K30" s="177">
        <f>+ROUND(AVERAGE(I30:J30),0)</f>
        <v>630048</v>
      </c>
    </row>
    <row r="31" spans="1:11" ht="44.25" customHeight="1">
      <c r="A31" s="4">
        <v>3.18</v>
      </c>
      <c r="B31" s="192" t="s">
        <v>131</v>
      </c>
      <c r="C31" s="190" t="s">
        <v>4</v>
      </c>
      <c r="D31" s="133">
        <v>253717.2</v>
      </c>
      <c r="E31" s="133">
        <v>266450</v>
      </c>
      <c r="F31" s="179">
        <v>266403.06</v>
      </c>
      <c r="G31" s="181">
        <f t="shared" si="0"/>
        <v>262190.08666666667</v>
      </c>
      <c r="H31" s="181">
        <f t="shared" si="1"/>
        <v>262190</v>
      </c>
      <c r="I31" s="181"/>
      <c r="J31" s="181"/>
      <c r="K31" s="177">
        <f>+H31</f>
        <v>262190</v>
      </c>
    </row>
    <row r="32" spans="1:11" ht="48" customHeight="1">
      <c r="A32" s="4">
        <v>3.19</v>
      </c>
      <c r="B32" s="192" t="s">
        <v>119</v>
      </c>
      <c r="C32" s="190" t="s">
        <v>4</v>
      </c>
      <c r="D32" s="133">
        <v>258500</v>
      </c>
      <c r="E32" s="133">
        <v>271450</v>
      </c>
      <c r="F32" s="179">
        <v>268840</v>
      </c>
      <c r="G32" s="181">
        <f t="shared" si="0"/>
        <v>266263.33333333331</v>
      </c>
      <c r="H32" s="181">
        <f t="shared" si="1"/>
        <v>266263</v>
      </c>
      <c r="I32" s="181"/>
      <c r="J32" s="181"/>
      <c r="K32" s="177">
        <f t="shared" ref="K32:K34" si="6">+H32</f>
        <v>266263</v>
      </c>
    </row>
    <row r="33" spans="1:11" ht="42" customHeight="1">
      <c r="A33" s="4">
        <v>3.2</v>
      </c>
      <c r="B33" s="192" t="s">
        <v>133</v>
      </c>
      <c r="C33" s="190" t="s">
        <v>4</v>
      </c>
      <c r="D33" s="133">
        <v>501953.1</v>
      </c>
      <c r="E33" s="133">
        <v>527050</v>
      </c>
      <c r="F33" s="179">
        <v>511992.17</v>
      </c>
      <c r="G33" s="181">
        <f t="shared" si="0"/>
        <v>513665.09</v>
      </c>
      <c r="H33" s="181">
        <f t="shared" si="1"/>
        <v>513665</v>
      </c>
      <c r="I33" s="181"/>
      <c r="J33" s="181"/>
      <c r="K33" s="177">
        <f t="shared" si="6"/>
        <v>513665</v>
      </c>
    </row>
    <row r="34" spans="1:11" ht="30.75" customHeight="1">
      <c r="A34" s="4">
        <v>3.21</v>
      </c>
      <c r="B34" s="192" t="s">
        <v>165</v>
      </c>
      <c r="C34" s="190" t="s">
        <v>4</v>
      </c>
      <c r="D34" s="133">
        <v>21365</v>
      </c>
      <c r="E34" s="133">
        <v>21865</v>
      </c>
      <c r="F34" s="179">
        <v>22352</v>
      </c>
      <c r="G34" s="181">
        <f t="shared" si="0"/>
        <v>21860.666666666668</v>
      </c>
      <c r="H34" s="181">
        <f t="shared" si="1"/>
        <v>21861</v>
      </c>
      <c r="I34" s="181"/>
      <c r="J34" s="181"/>
      <c r="K34" s="177">
        <f t="shared" si="6"/>
        <v>21861</v>
      </c>
    </row>
    <row r="35" spans="1:11">
      <c r="A35" s="2">
        <v>4</v>
      </c>
      <c r="B35" s="3" t="s">
        <v>126</v>
      </c>
      <c r="C35" s="2"/>
      <c r="D35" s="69"/>
      <c r="E35" s="83"/>
      <c r="F35" s="60"/>
      <c r="G35" s="191"/>
      <c r="H35" s="69"/>
      <c r="I35" s="69"/>
      <c r="J35" s="69"/>
      <c r="K35" s="177"/>
    </row>
    <row r="36" spans="1:11" ht="51" customHeight="1">
      <c r="A36" s="4">
        <v>4.01</v>
      </c>
      <c r="B36" s="192" t="s">
        <v>164</v>
      </c>
      <c r="C36" s="190" t="s">
        <v>19</v>
      </c>
      <c r="D36" s="133"/>
      <c r="E36" s="133"/>
      <c r="F36" s="179"/>
      <c r="G36" s="181" t="e">
        <f t="shared" si="0"/>
        <v>#DIV/0!</v>
      </c>
      <c r="H36" s="181" t="e">
        <f t="shared" ref="H36:H45" si="7">+ROUND(G36,0)</f>
        <v>#DIV/0!</v>
      </c>
      <c r="I36" s="177">
        <v>84350</v>
      </c>
      <c r="J36" s="177">
        <v>83650</v>
      </c>
      <c r="K36" s="177">
        <f>+ROUND(AVERAGE(I36:J36),0)</f>
        <v>84000</v>
      </c>
    </row>
    <row r="37" spans="1:11" ht="41.25" customHeight="1">
      <c r="A37" s="4">
        <v>4.04</v>
      </c>
      <c r="B37" s="192" t="s">
        <v>92</v>
      </c>
      <c r="C37" s="193" t="s">
        <v>19</v>
      </c>
      <c r="D37" s="133"/>
      <c r="E37" s="133"/>
      <c r="F37" s="179"/>
      <c r="G37" s="181" t="e">
        <f t="shared" si="0"/>
        <v>#DIV/0!</v>
      </c>
      <c r="H37" s="181" t="e">
        <f t="shared" si="7"/>
        <v>#DIV/0!</v>
      </c>
      <c r="I37" s="177">
        <v>33774</v>
      </c>
      <c r="J37" s="177">
        <v>34074</v>
      </c>
      <c r="K37" s="177">
        <f t="shared" ref="K37:K40" si="8">+ROUND(AVERAGE(I37:J37),0)</f>
        <v>33924</v>
      </c>
    </row>
    <row r="38" spans="1:11" ht="37.5" customHeight="1">
      <c r="A38" s="4">
        <v>4.05</v>
      </c>
      <c r="B38" s="192" t="s">
        <v>93</v>
      </c>
      <c r="C38" s="193" t="s">
        <v>8</v>
      </c>
      <c r="D38" s="133"/>
      <c r="E38" s="133"/>
      <c r="F38" s="179"/>
      <c r="G38" s="181" t="e">
        <f t="shared" si="0"/>
        <v>#DIV/0!</v>
      </c>
      <c r="H38" s="181" t="e">
        <f t="shared" si="7"/>
        <v>#DIV/0!</v>
      </c>
      <c r="I38" s="177">
        <v>18170.8</v>
      </c>
      <c r="J38" s="177">
        <v>17670.8</v>
      </c>
      <c r="K38" s="177">
        <f t="shared" si="8"/>
        <v>17921</v>
      </c>
    </row>
    <row r="39" spans="1:11" ht="51" customHeight="1">
      <c r="A39" s="4">
        <v>4.0599999999999996</v>
      </c>
      <c r="B39" s="192" t="s">
        <v>94</v>
      </c>
      <c r="C39" s="193" t="s">
        <v>8</v>
      </c>
      <c r="D39" s="133"/>
      <c r="E39" s="133"/>
      <c r="F39" s="179"/>
      <c r="G39" s="181" t="e">
        <f t="shared" si="0"/>
        <v>#DIV/0!</v>
      </c>
      <c r="H39" s="181" t="e">
        <f t="shared" si="7"/>
        <v>#DIV/0!</v>
      </c>
      <c r="I39" s="177">
        <v>18940</v>
      </c>
      <c r="J39" s="177">
        <v>20140</v>
      </c>
      <c r="K39" s="177">
        <f t="shared" si="8"/>
        <v>19540</v>
      </c>
    </row>
    <row r="40" spans="1:11" ht="81.75" customHeight="1">
      <c r="A40" s="4">
        <v>4.07</v>
      </c>
      <c r="B40" s="192" t="s">
        <v>70</v>
      </c>
      <c r="C40" s="190" t="s">
        <v>19</v>
      </c>
      <c r="D40" s="133"/>
      <c r="E40" s="133"/>
      <c r="F40" s="179"/>
      <c r="G40" s="181" t="e">
        <f t="shared" si="0"/>
        <v>#DIV/0!</v>
      </c>
      <c r="H40" s="181" t="e">
        <f t="shared" si="7"/>
        <v>#DIV/0!</v>
      </c>
      <c r="I40" s="177">
        <v>155822.39999999999</v>
      </c>
      <c r="J40" s="177">
        <v>154922.4</v>
      </c>
      <c r="K40" s="177">
        <f t="shared" si="8"/>
        <v>155372</v>
      </c>
    </row>
    <row r="41" spans="1:11" ht="74.25" customHeight="1">
      <c r="A41" s="4">
        <v>4.08</v>
      </c>
      <c r="B41" s="192" t="s">
        <v>71</v>
      </c>
      <c r="C41" s="190" t="s">
        <v>19</v>
      </c>
      <c r="D41" s="133">
        <v>108000</v>
      </c>
      <c r="E41" s="133">
        <v>113400</v>
      </c>
      <c r="F41" s="179">
        <v>112320</v>
      </c>
      <c r="G41" s="181">
        <f t="shared" si="0"/>
        <v>111240</v>
      </c>
      <c r="H41" s="181">
        <f t="shared" si="7"/>
        <v>111240</v>
      </c>
      <c r="I41" s="181"/>
      <c r="J41" s="181"/>
      <c r="K41" s="177">
        <f>+H41</f>
        <v>111240</v>
      </c>
    </row>
    <row r="42" spans="1:11" ht="79.5" customHeight="1">
      <c r="A42" s="4">
        <v>4.09</v>
      </c>
      <c r="B42" s="192" t="s">
        <v>72</v>
      </c>
      <c r="C42" s="190" t="s">
        <v>19</v>
      </c>
      <c r="D42" s="133"/>
      <c r="E42" s="133"/>
      <c r="F42" s="179"/>
      <c r="G42" s="181" t="e">
        <f t="shared" si="0"/>
        <v>#DIV/0!</v>
      </c>
      <c r="H42" s="181" t="e">
        <f t="shared" si="7"/>
        <v>#DIV/0!</v>
      </c>
      <c r="I42" s="177">
        <v>57059.199999999997</v>
      </c>
      <c r="J42" s="177">
        <v>61659.199999999997</v>
      </c>
      <c r="K42" s="177">
        <f>+ROUND(AVERAGE(I42:J42),0)</f>
        <v>59359</v>
      </c>
    </row>
    <row r="43" spans="1:11" ht="20">
      <c r="A43" s="4">
        <v>4.0999999999999996</v>
      </c>
      <c r="B43" s="192" t="s">
        <v>68</v>
      </c>
      <c r="C43" s="190" t="s">
        <v>19</v>
      </c>
      <c r="D43" s="133">
        <v>22000</v>
      </c>
      <c r="E43" s="133">
        <v>23100</v>
      </c>
      <c r="F43" s="179">
        <v>22220</v>
      </c>
      <c r="G43" s="181">
        <f t="shared" si="0"/>
        <v>22440</v>
      </c>
      <c r="H43" s="181">
        <f t="shared" si="7"/>
        <v>22440</v>
      </c>
      <c r="I43" s="181"/>
      <c r="J43" s="181"/>
      <c r="K43" s="177">
        <f>+H43</f>
        <v>22440</v>
      </c>
    </row>
    <row r="44" spans="1:11" ht="20">
      <c r="A44" s="4">
        <v>4.1100000000000003</v>
      </c>
      <c r="B44" s="192" t="s">
        <v>69</v>
      </c>
      <c r="C44" s="190" t="s">
        <v>19</v>
      </c>
      <c r="D44" s="133"/>
      <c r="E44" s="133"/>
      <c r="F44" s="179"/>
      <c r="G44" s="181" t="e">
        <f t="shared" si="0"/>
        <v>#DIV/0!</v>
      </c>
      <c r="H44" s="181" t="e">
        <f t="shared" si="7"/>
        <v>#DIV/0!</v>
      </c>
      <c r="I44" s="177">
        <v>11500</v>
      </c>
      <c r="J44" s="177">
        <v>12500</v>
      </c>
      <c r="K44" s="177">
        <f>+ROUND(AVERAGE(I44:J44),0)</f>
        <v>12000</v>
      </c>
    </row>
    <row r="45" spans="1:11" ht="20">
      <c r="A45" s="4">
        <v>4.12</v>
      </c>
      <c r="B45" s="192" t="s">
        <v>79</v>
      </c>
      <c r="C45" s="190" t="s">
        <v>19</v>
      </c>
      <c r="D45" s="133"/>
      <c r="E45" s="133"/>
      <c r="F45" s="179"/>
      <c r="G45" s="181" t="e">
        <f t="shared" si="0"/>
        <v>#DIV/0!</v>
      </c>
      <c r="H45" s="181" t="e">
        <f t="shared" si="7"/>
        <v>#DIV/0!</v>
      </c>
      <c r="I45" s="177">
        <v>8700</v>
      </c>
      <c r="J45" s="177">
        <v>9300</v>
      </c>
      <c r="K45" s="177">
        <f>+ROUND(AVERAGE(I45:J45),0)</f>
        <v>9000</v>
      </c>
    </row>
    <row r="46" spans="1:11" ht="24.75" customHeight="1">
      <c r="A46" s="2">
        <v>5</v>
      </c>
      <c r="B46" s="3" t="s">
        <v>80</v>
      </c>
      <c r="C46" s="2"/>
      <c r="D46" s="69"/>
      <c r="E46" s="83"/>
      <c r="F46" s="60"/>
      <c r="G46" s="191"/>
      <c r="H46" s="63"/>
      <c r="I46" s="63"/>
      <c r="J46" s="63"/>
      <c r="K46" s="177"/>
    </row>
    <row r="47" spans="1:11" ht="46.5" customHeight="1">
      <c r="A47" s="4">
        <v>5.01</v>
      </c>
      <c r="B47" s="5" t="s">
        <v>81</v>
      </c>
      <c r="C47" s="190" t="s">
        <v>19</v>
      </c>
      <c r="D47" s="133">
        <v>18500</v>
      </c>
      <c r="E47" s="133">
        <v>19500</v>
      </c>
      <c r="F47" s="179">
        <v>19280</v>
      </c>
      <c r="G47" s="181">
        <f t="shared" si="0"/>
        <v>19093.333333333332</v>
      </c>
      <c r="H47" s="181">
        <f t="shared" si="1"/>
        <v>19093</v>
      </c>
      <c r="I47" s="181"/>
      <c r="J47" s="181"/>
      <c r="K47" s="177">
        <f>+H47</f>
        <v>19093</v>
      </c>
    </row>
    <row r="48" spans="1:11" ht="45" customHeight="1">
      <c r="A48" s="4">
        <v>5.0199999999999996</v>
      </c>
      <c r="B48" s="5" t="s">
        <v>82</v>
      </c>
      <c r="C48" s="190" t="s">
        <v>19</v>
      </c>
      <c r="D48" s="133"/>
      <c r="E48" s="184"/>
      <c r="F48" s="179"/>
      <c r="G48" s="181" t="e">
        <f t="shared" si="0"/>
        <v>#DIV/0!</v>
      </c>
      <c r="H48" s="181" t="e">
        <f t="shared" si="1"/>
        <v>#DIV/0!</v>
      </c>
      <c r="I48" s="177">
        <v>17792.8</v>
      </c>
      <c r="J48" s="177">
        <v>18792.8</v>
      </c>
      <c r="K48" s="177">
        <f>+ROUND(AVERAGE(I48:J48),0)</f>
        <v>18293</v>
      </c>
    </row>
    <row r="49" spans="1:11" ht="60.75" customHeight="1">
      <c r="A49" s="4">
        <v>5.03</v>
      </c>
      <c r="B49" s="5" t="s">
        <v>54</v>
      </c>
      <c r="C49" s="190" t="s">
        <v>19</v>
      </c>
      <c r="D49" s="133">
        <v>17200</v>
      </c>
      <c r="E49" s="133">
        <v>17500</v>
      </c>
      <c r="F49" s="179">
        <v>17216</v>
      </c>
      <c r="G49" s="181">
        <f t="shared" si="0"/>
        <v>17305.333333333332</v>
      </c>
      <c r="H49" s="181">
        <f t="shared" si="1"/>
        <v>17305</v>
      </c>
      <c r="I49" s="181"/>
      <c r="J49" s="181"/>
      <c r="K49" s="177">
        <f>+H49</f>
        <v>17305</v>
      </c>
    </row>
    <row r="50" spans="1:11" ht="82.5" customHeight="1">
      <c r="A50" s="4">
        <v>5.04</v>
      </c>
      <c r="B50" s="5" t="s">
        <v>20</v>
      </c>
      <c r="C50" s="190" t="s">
        <v>8</v>
      </c>
      <c r="D50" s="133">
        <v>8800</v>
      </c>
      <c r="E50" s="133">
        <v>9250</v>
      </c>
      <c r="F50" s="179">
        <v>9240</v>
      </c>
      <c r="G50" s="181">
        <f t="shared" si="0"/>
        <v>9096.6666666666661</v>
      </c>
      <c r="H50" s="181">
        <f t="shared" si="1"/>
        <v>9097</v>
      </c>
      <c r="I50" s="181"/>
      <c r="J50" s="181"/>
      <c r="K50" s="177">
        <f t="shared" ref="K50:K52" si="9">+H50</f>
        <v>9097</v>
      </c>
    </row>
    <row r="51" spans="1:11" ht="65.25" customHeight="1">
      <c r="A51" s="4">
        <v>5.05</v>
      </c>
      <c r="B51" s="5" t="s">
        <v>163</v>
      </c>
      <c r="C51" s="190" t="s">
        <v>19</v>
      </c>
      <c r="D51" s="133">
        <v>13560</v>
      </c>
      <c r="E51" s="133">
        <v>14547</v>
      </c>
      <c r="F51" s="179">
        <v>15970</v>
      </c>
      <c r="G51" s="181">
        <f t="shared" si="0"/>
        <v>14692.333333333334</v>
      </c>
      <c r="H51" s="181">
        <f t="shared" si="1"/>
        <v>14692</v>
      </c>
      <c r="I51" s="181"/>
      <c r="J51" s="181"/>
      <c r="K51" s="177">
        <f t="shared" si="9"/>
        <v>14692</v>
      </c>
    </row>
    <row r="52" spans="1:11" ht="63.75" customHeight="1">
      <c r="A52" s="4">
        <v>5.0599999999999996</v>
      </c>
      <c r="B52" s="5" t="s">
        <v>236</v>
      </c>
      <c r="C52" s="190" t="s">
        <v>8</v>
      </c>
      <c r="D52" s="133">
        <v>10800</v>
      </c>
      <c r="E52" s="133">
        <v>10350</v>
      </c>
      <c r="F52" s="179">
        <v>10232</v>
      </c>
      <c r="G52" s="181">
        <f t="shared" si="0"/>
        <v>10460.666666666666</v>
      </c>
      <c r="H52" s="181">
        <f t="shared" si="1"/>
        <v>10461</v>
      </c>
      <c r="I52" s="181"/>
      <c r="J52" s="181"/>
      <c r="K52" s="177">
        <f t="shared" si="9"/>
        <v>10461</v>
      </c>
    </row>
    <row r="53" spans="1:11" ht="111" customHeight="1">
      <c r="A53" s="4">
        <v>5.07</v>
      </c>
      <c r="B53" s="5" t="s">
        <v>21</v>
      </c>
      <c r="C53" s="190" t="s">
        <v>19</v>
      </c>
      <c r="D53" s="133"/>
      <c r="E53" s="184"/>
      <c r="F53" s="179"/>
      <c r="G53" s="181" t="e">
        <f t="shared" si="0"/>
        <v>#DIV/0!</v>
      </c>
      <c r="H53" s="181" t="e">
        <f t="shared" si="1"/>
        <v>#DIV/0!</v>
      </c>
      <c r="I53" s="177">
        <v>6802.4</v>
      </c>
      <c r="J53" s="177">
        <v>6402.4</v>
      </c>
      <c r="K53" s="177">
        <f>+ROUND(AVERAGE(I53:J53),0)</f>
        <v>6602</v>
      </c>
    </row>
    <row r="54" spans="1:11" ht="93.75" customHeight="1">
      <c r="A54" s="4">
        <v>5.08</v>
      </c>
      <c r="B54" s="5" t="s">
        <v>22</v>
      </c>
      <c r="C54" s="190" t="s">
        <v>8</v>
      </c>
      <c r="D54" s="133"/>
      <c r="E54" s="184"/>
      <c r="F54" s="179"/>
      <c r="G54" s="181" t="e">
        <f t="shared" si="0"/>
        <v>#DIV/0!</v>
      </c>
      <c r="H54" s="181" t="e">
        <f t="shared" si="1"/>
        <v>#DIV/0!</v>
      </c>
      <c r="I54" s="177">
        <v>6870</v>
      </c>
      <c r="J54" s="177">
        <v>7170</v>
      </c>
      <c r="K54" s="177">
        <f>+ROUND(AVERAGE(I54:J54),0)</f>
        <v>7020</v>
      </c>
    </row>
    <row r="55" spans="1:11">
      <c r="A55" s="2">
        <v>6</v>
      </c>
      <c r="B55" s="3" t="s">
        <v>125</v>
      </c>
      <c r="C55" s="2"/>
      <c r="D55" s="92"/>
      <c r="E55" s="91"/>
      <c r="F55" s="60"/>
      <c r="G55" s="191"/>
      <c r="H55" s="63"/>
      <c r="I55" s="63"/>
      <c r="J55" s="63"/>
      <c r="K55" s="177"/>
    </row>
    <row r="56" spans="1:11" ht="60" customHeight="1">
      <c r="A56" s="4">
        <v>6.01</v>
      </c>
      <c r="B56" s="5" t="s">
        <v>237</v>
      </c>
      <c r="C56" s="190" t="s">
        <v>19</v>
      </c>
      <c r="D56" s="133"/>
      <c r="E56" s="184"/>
      <c r="F56" s="179"/>
      <c r="G56" s="181" t="e">
        <f t="shared" si="0"/>
        <v>#DIV/0!</v>
      </c>
      <c r="H56" s="181" t="e">
        <f t="shared" si="1"/>
        <v>#DIV/0!</v>
      </c>
      <c r="I56" s="177">
        <v>25950</v>
      </c>
      <c r="J56" s="177">
        <v>26250</v>
      </c>
      <c r="K56" s="177">
        <f>+ROUND(AVERAGE(I56:J56),0)</f>
        <v>26100</v>
      </c>
    </row>
    <row r="57" spans="1:11" ht="43.5" customHeight="1">
      <c r="A57" s="4">
        <v>6.02</v>
      </c>
      <c r="B57" s="5" t="s">
        <v>161</v>
      </c>
      <c r="C57" s="190" t="s">
        <v>19</v>
      </c>
      <c r="D57" s="133"/>
      <c r="E57" s="184"/>
      <c r="F57" s="179"/>
      <c r="G57" s="181" t="e">
        <f t="shared" si="0"/>
        <v>#DIV/0!</v>
      </c>
      <c r="H57" s="181" t="e">
        <f t="shared" si="1"/>
        <v>#DIV/0!</v>
      </c>
      <c r="I57" s="177">
        <v>26648.400000000001</v>
      </c>
      <c r="J57" s="177">
        <v>26048.400000000001</v>
      </c>
      <c r="K57" s="177">
        <f>+ROUND(AVERAGE(I57:J57),0)</f>
        <v>26348</v>
      </c>
    </row>
    <row r="58" spans="1:11" ht="59.25" customHeight="1">
      <c r="A58" s="4">
        <v>6.03</v>
      </c>
      <c r="B58" s="5" t="s">
        <v>84</v>
      </c>
      <c r="C58" s="190" t="s">
        <v>19</v>
      </c>
      <c r="D58" s="133">
        <v>52448</v>
      </c>
      <c r="E58" s="133">
        <v>53016</v>
      </c>
      <c r="F58" s="179">
        <v>56670</v>
      </c>
      <c r="G58" s="181">
        <f t="shared" si="0"/>
        <v>54044.666666666664</v>
      </c>
      <c r="H58" s="181">
        <f t="shared" si="1"/>
        <v>54045</v>
      </c>
      <c r="I58" s="181"/>
      <c r="J58" s="181"/>
      <c r="K58" s="177">
        <f>+H58</f>
        <v>54045</v>
      </c>
    </row>
    <row r="59" spans="1:11" ht="60" customHeight="1">
      <c r="A59" s="4">
        <v>6.04</v>
      </c>
      <c r="B59" s="5" t="s">
        <v>83</v>
      </c>
      <c r="C59" s="190" t="s">
        <v>19</v>
      </c>
      <c r="D59" s="133">
        <v>49437</v>
      </c>
      <c r="E59" s="133">
        <v>50762</v>
      </c>
      <c r="F59" s="179">
        <v>52015</v>
      </c>
      <c r="G59" s="181">
        <f t="shared" si="0"/>
        <v>50738</v>
      </c>
      <c r="H59" s="181">
        <f t="shared" si="1"/>
        <v>50738</v>
      </c>
      <c r="I59" s="181"/>
      <c r="J59" s="181"/>
      <c r="K59" s="177">
        <f t="shared" ref="K59:K60" si="10">+H59</f>
        <v>50738</v>
      </c>
    </row>
    <row r="60" spans="1:11" ht="34.5" customHeight="1">
      <c r="A60" s="4">
        <v>6.05</v>
      </c>
      <c r="B60" s="5" t="s">
        <v>23</v>
      </c>
      <c r="C60" s="190" t="s">
        <v>19</v>
      </c>
      <c r="D60" s="133">
        <v>51485</v>
      </c>
      <c r="E60" s="133">
        <v>53700</v>
      </c>
      <c r="F60" s="179">
        <v>50080</v>
      </c>
      <c r="G60" s="181">
        <f t="shared" si="0"/>
        <v>51755</v>
      </c>
      <c r="H60" s="181">
        <f t="shared" si="1"/>
        <v>51755</v>
      </c>
      <c r="I60" s="181"/>
      <c r="J60" s="181"/>
      <c r="K60" s="177">
        <f t="shared" si="10"/>
        <v>51755</v>
      </c>
    </row>
    <row r="61" spans="1:11" ht="26.25" customHeight="1">
      <c r="A61" s="4">
        <v>6.06</v>
      </c>
      <c r="B61" s="5" t="s">
        <v>24</v>
      </c>
      <c r="C61" s="190" t="s">
        <v>19</v>
      </c>
      <c r="D61" s="133"/>
      <c r="E61" s="184"/>
      <c r="F61" s="179"/>
      <c r="G61" s="181" t="e">
        <f t="shared" si="0"/>
        <v>#DIV/0!</v>
      </c>
      <c r="H61" s="181" t="e">
        <f t="shared" si="1"/>
        <v>#DIV/0!</v>
      </c>
      <c r="I61" s="177">
        <v>14824</v>
      </c>
      <c r="J61" s="177">
        <v>15824</v>
      </c>
      <c r="K61" s="177">
        <f>+ROUND(AVERAGE(I61:J61),0)</f>
        <v>15324</v>
      </c>
    </row>
    <row r="62" spans="1:11" ht="73.5" customHeight="1">
      <c r="A62" s="4">
        <v>6.07</v>
      </c>
      <c r="B62" s="192" t="s">
        <v>160</v>
      </c>
      <c r="C62" s="190" t="s">
        <v>4</v>
      </c>
      <c r="D62" s="133"/>
      <c r="E62" s="184"/>
      <c r="F62" s="179"/>
      <c r="G62" s="181" t="e">
        <f t="shared" si="0"/>
        <v>#DIV/0!</v>
      </c>
      <c r="H62" s="181" t="e">
        <f t="shared" si="1"/>
        <v>#DIV/0!</v>
      </c>
      <c r="I62" s="177">
        <v>880000</v>
      </c>
      <c r="J62" s="177">
        <v>820000</v>
      </c>
      <c r="K62" s="177">
        <f>+ROUND(AVERAGE(I62:J62),0)</f>
        <v>850000</v>
      </c>
    </row>
    <row r="63" spans="1:11" ht="46.5" customHeight="1">
      <c r="A63" s="4">
        <v>6.08</v>
      </c>
      <c r="B63" s="192" t="s">
        <v>121</v>
      </c>
      <c r="C63" s="190" t="s">
        <v>4</v>
      </c>
      <c r="D63" s="133"/>
      <c r="E63" s="184"/>
      <c r="F63" s="179"/>
      <c r="G63" s="181" t="e">
        <f t="shared" si="0"/>
        <v>#DIV/0!</v>
      </c>
      <c r="H63" s="181" t="e">
        <f t="shared" si="1"/>
        <v>#DIV/0!</v>
      </c>
      <c r="I63" s="177">
        <v>700000</v>
      </c>
      <c r="J63" s="177">
        <v>730000</v>
      </c>
      <c r="K63" s="177">
        <f t="shared" ref="K63:K65" si="11">+ROUND(AVERAGE(I63:J63),0)</f>
        <v>715000</v>
      </c>
    </row>
    <row r="64" spans="1:11" ht="47.25" customHeight="1">
      <c r="A64" s="4">
        <v>6.09</v>
      </c>
      <c r="B64" s="192" t="s">
        <v>122</v>
      </c>
      <c r="C64" s="190" t="s">
        <v>4</v>
      </c>
      <c r="D64" s="133"/>
      <c r="E64" s="184"/>
      <c r="F64" s="179"/>
      <c r="G64" s="181" t="e">
        <f t="shared" si="0"/>
        <v>#DIV/0!</v>
      </c>
      <c r="H64" s="181" t="e">
        <f t="shared" si="1"/>
        <v>#DIV/0!</v>
      </c>
      <c r="I64" s="177">
        <v>720000</v>
      </c>
      <c r="J64" s="177">
        <v>680000</v>
      </c>
      <c r="K64" s="177">
        <f t="shared" si="11"/>
        <v>700000</v>
      </c>
    </row>
    <row r="65" spans="1:11" ht="49.5" customHeight="1">
      <c r="A65" s="9">
        <v>6.1</v>
      </c>
      <c r="B65" s="192" t="s">
        <v>145</v>
      </c>
      <c r="C65" s="190" t="s">
        <v>19</v>
      </c>
      <c r="D65" s="133"/>
      <c r="E65" s="184"/>
      <c r="F65" s="179"/>
      <c r="G65" s="181" t="e">
        <f t="shared" si="0"/>
        <v>#DIV/0!</v>
      </c>
      <c r="H65" s="181" t="e">
        <f t="shared" si="1"/>
        <v>#DIV/0!</v>
      </c>
      <c r="I65" s="177">
        <v>268667</v>
      </c>
      <c r="J65" s="177">
        <v>288667</v>
      </c>
      <c r="K65" s="177">
        <f t="shared" si="11"/>
        <v>278667</v>
      </c>
    </row>
    <row r="66" spans="1:11">
      <c r="A66" s="2">
        <v>7</v>
      </c>
      <c r="B66" s="3" t="s">
        <v>127</v>
      </c>
      <c r="C66" s="2"/>
      <c r="D66" s="92"/>
      <c r="E66" s="83"/>
      <c r="F66" s="60"/>
      <c r="G66" s="191"/>
      <c r="H66" s="63"/>
      <c r="I66" s="63"/>
      <c r="J66" s="63"/>
      <c r="K66" s="177"/>
    </row>
    <row r="67" spans="1:11" ht="37.5" customHeight="1">
      <c r="A67" s="4">
        <v>7.01</v>
      </c>
      <c r="B67" s="5" t="s">
        <v>25</v>
      </c>
      <c r="C67" s="190" t="s">
        <v>8</v>
      </c>
      <c r="D67" s="133">
        <v>16200</v>
      </c>
      <c r="E67" s="133">
        <v>17050</v>
      </c>
      <c r="F67" s="179">
        <v>16038</v>
      </c>
      <c r="G67" s="181">
        <f t="shared" si="0"/>
        <v>16429.333333333332</v>
      </c>
      <c r="H67" s="181">
        <f t="shared" si="1"/>
        <v>16429</v>
      </c>
      <c r="I67" s="181"/>
      <c r="J67" s="181"/>
      <c r="K67" s="177">
        <f>+H67</f>
        <v>16429</v>
      </c>
    </row>
    <row r="68" spans="1:11" ht="39.75" customHeight="1">
      <c r="A68" s="4">
        <v>7.02</v>
      </c>
      <c r="B68" s="5" t="s">
        <v>26</v>
      </c>
      <c r="C68" s="190" t="s">
        <v>8</v>
      </c>
      <c r="D68" s="133"/>
      <c r="E68" s="184"/>
      <c r="F68" s="179"/>
      <c r="G68" s="181" t="e">
        <f t="shared" ref="G68:G116" si="12">+AVERAGE(D68:F68)</f>
        <v>#DIV/0!</v>
      </c>
      <c r="H68" s="181" t="e">
        <f t="shared" si="1"/>
        <v>#DIV/0!</v>
      </c>
      <c r="I68" s="177">
        <v>16298</v>
      </c>
      <c r="J68" s="177">
        <v>16498</v>
      </c>
      <c r="K68" s="177">
        <f t="shared" ref="K68" si="13">+ROUND(AVERAGE(I68:J68),2)</f>
        <v>16398</v>
      </c>
    </row>
    <row r="69" spans="1:11" ht="51" customHeight="1">
      <c r="A69" s="4">
        <v>7.03</v>
      </c>
      <c r="B69" s="5" t="s">
        <v>57</v>
      </c>
      <c r="C69" s="190" t="s">
        <v>19</v>
      </c>
      <c r="D69" s="133">
        <v>22500</v>
      </c>
      <c r="E69" s="133">
        <v>23650</v>
      </c>
      <c r="F69" s="179">
        <v>22275</v>
      </c>
      <c r="G69" s="181">
        <f t="shared" si="12"/>
        <v>22808.333333333332</v>
      </c>
      <c r="H69" s="181">
        <f t="shared" si="1"/>
        <v>22808</v>
      </c>
      <c r="I69" s="181"/>
      <c r="J69" s="181"/>
      <c r="K69" s="177">
        <f>+H69</f>
        <v>22808</v>
      </c>
    </row>
    <row r="70" spans="1:11">
      <c r="A70" s="84">
        <v>8</v>
      </c>
      <c r="B70" s="85" t="s">
        <v>27</v>
      </c>
      <c r="C70" s="84"/>
      <c r="D70" s="82"/>
      <c r="E70" s="83"/>
      <c r="F70" s="60"/>
      <c r="G70" s="191"/>
      <c r="H70" s="176"/>
      <c r="I70" s="176"/>
      <c r="J70" s="176"/>
      <c r="K70" s="177"/>
    </row>
    <row r="71" spans="1:11" ht="75.75" customHeight="1">
      <c r="A71" s="4">
        <v>8.01</v>
      </c>
      <c r="B71" s="5" t="s">
        <v>159</v>
      </c>
      <c r="C71" s="190" t="s">
        <v>29</v>
      </c>
      <c r="D71" s="133">
        <v>135884</v>
      </c>
      <c r="E71" s="133">
        <v>119897</v>
      </c>
      <c r="F71" s="179">
        <v>120560</v>
      </c>
      <c r="G71" s="181">
        <f t="shared" si="12"/>
        <v>125447</v>
      </c>
      <c r="H71" s="181">
        <f t="shared" si="1"/>
        <v>125447</v>
      </c>
      <c r="I71" s="181"/>
      <c r="J71" s="181"/>
      <c r="K71" s="177">
        <f>+H71</f>
        <v>125447</v>
      </c>
    </row>
    <row r="72" spans="1:11" ht="72" customHeight="1">
      <c r="A72" s="4">
        <v>8.02</v>
      </c>
      <c r="B72" s="5" t="s">
        <v>30</v>
      </c>
      <c r="C72" s="190" t="s">
        <v>29</v>
      </c>
      <c r="D72" s="133">
        <v>62500</v>
      </c>
      <c r="E72" s="133">
        <v>65650</v>
      </c>
      <c r="F72" s="179">
        <v>67500</v>
      </c>
      <c r="G72" s="181">
        <f t="shared" si="12"/>
        <v>65216.666666666664</v>
      </c>
      <c r="H72" s="181">
        <f t="shared" si="1"/>
        <v>65217</v>
      </c>
      <c r="I72" s="181"/>
      <c r="J72" s="181"/>
      <c r="K72" s="177">
        <f t="shared" ref="K72:K73" si="14">+H72</f>
        <v>65217</v>
      </c>
    </row>
    <row r="73" spans="1:11" ht="44.25" customHeight="1">
      <c r="A73" s="4">
        <v>8.0299999999999994</v>
      </c>
      <c r="B73" s="5" t="s">
        <v>85</v>
      </c>
      <c r="C73" s="190" t="s">
        <v>29</v>
      </c>
      <c r="D73" s="133">
        <v>57500</v>
      </c>
      <c r="E73" s="133">
        <v>51900</v>
      </c>
      <c r="F73" s="179">
        <v>53625</v>
      </c>
      <c r="G73" s="181">
        <f t="shared" si="12"/>
        <v>54341.666666666664</v>
      </c>
      <c r="H73" s="181">
        <f t="shared" si="1"/>
        <v>54342</v>
      </c>
      <c r="I73" s="181"/>
      <c r="J73" s="181"/>
      <c r="K73" s="177">
        <f t="shared" si="14"/>
        <v>54342</v>
      </c>
    </row>
    <row r="74" spans="1:11">
      <c r="A74" s="2">
        <v>9</v>
      </c>
      <c r="B74" s="3" t="s">
        <v>31</v>
      </c>
      <c r="C74" s="2"/>
      <c r="D74" s="78"/>
      <c r="E74" s="79"/>
      <c r="F74" s="80"/>
      <c r="G74" s="191"/>
      <c r="H74" s="69"/>
      <c r="I74" s="69"/>
      <c r="J74" s="69"/>
      <c r="K74" s="177"/>
    </row>
    <row r="75" spans="1:11" ht="33" customHeight="1">
      <c r="A75" s="4">
        <v>9.01</v>
      </c>
      <c r="B75" s="192" t="s">
        <v>32</v>
      </c>
      <c r="C75" s="190" t="s">
        <v>19</v>
      </c>
      <c r="D75" s="133">
        <v>47500</v>
      </c>
      <c r="E75" s="133">
        <v>41400</v>
      </c>
      <c r="F75" s="179">
        <v>43700</v>
      </c>
      <c r="G75" s="181">
        <f t="shared" si="12"/>
        <v>44200</v>
      </c>
      <c r="H75" s="181">
        <f t="shared" si="1"/>
        <v>44200</v>
      </c>
      <c r="I75" s="181"/>
      <c r="J75" s="181"/>
      <c r="K75" s="177">
        <f>+H75</f>
        <v>44200</v>
      </c>
    </row>
    <row r="76" spans="1:11" ht="57" customHeight="1">
      <c r="A76" s="4">
        <v>9.02</v>
      </c>
      <c r="B76" s="5" t="s">
        <v>58</v>
      </c>
      <c r="C76" s="190" t="s">
        <v>19</v>
      </c>
      <c r="D76" s="133">
        <v>120950</v>
      </c>
      <c r="E76" s="133">
        <v>127500</v>
      </c>
      <c r="F76" s="179">
        <v>122735.5</v>
      </c>
      <c r="G76" s="181">
        <f t="shared" si="12"/>
        <v>123728.5</v>
      </c>
      <c r="H76" s="181">
        <f t="shared" si="1"/>
        <v>123729</v>
      </c>
      <c r="I76" s="181"/>
      <c r="J76" s="181"/>
      <c r="K76" s="177">
        <f>+H76</f>
        <v>123729</v>
      </c>
    </row>
    <row r="77" spans="1:11" ht="67.5" customHeight="1">
      <c r="A77" s="4">
        <v>9.0299999999999994</v>
      </c>
      <c r="B77" s="5" t="s">
        <v>46</v>
      </c>
      <c r="C77" s="190" t="s">
        <v>19</v>
      </c>
      <c r="D77" s="185"/>
      <c r="E77" s="177"/>
      <c r="F77" s="186"/>
      <c r="G77" s="181" t="e">
        <f t="shared" si="12"/>
        <v>#DIV/0!</v>
      </c>
      <c r="H77" s="181" t="e">
        <f t="shared" si="1"/>
        <v>#DIV/0!</v>
      </c>
      <c r="I77" s="177">
        <v>17188.400000000001</v>
      </c>
      <c r="J77" s="177">
        <v>17388.400000000001</v>
      </c>
      <c r="K77" s="177">
        <f>+ROUND(AVERAGE(I77:J77),0)</f>
        <v>17288</v>
      </c>
    </row>
    <row r="78" spans="1:11" ht="87" customHeight="1">
      <c r="A78" s="4">
        <v>9.06</v>
      </c>
      <c r="B78" s="5" t="s">
        <v>77</v>
      </c>
      <c r="C78" s="190" t="s">
        <v>4</v>
      </c>
      <c r="D78" s="133">
        <v>89312</v>
      </c>
      <c r="E78" s="133">
        <v>91666</v>
      </c>
      <c r="F78" s="179">
        <v>95299</v>
      </c>
      <c r="G78" s="181">
        <f t="shared" si="12"/>
        <v>92092.333333333328</v>
      </c>
      <c r="H78" s="181">
        <f t="shared" si="1"/>
        <v>92092</v>
      </c>
      <c r="I78" s="181"/>
      <c r="J78" s="181"/>
      <c r="K78" s="177">
        <f>+H78</f>
        <v>92092</v>
      </c>
    </row>
    <row r="79" spans="1:11">
      <c r="A79" s="4">
        <v>9.07</v>
      </c>
      <c r="B79" s="5" t="s">
        <v>139</v>
      </c>
      <c r="C79" s="190" t="s">
        <v>19</v>
      </c>
      <c r="D79" s="133">
        <v>108197.4</v>
      </c>
      <c r="E79" s="133">
        <v>105150</v>
      </c>
      <c r="F79" s="179">
        <v>100635.17</v>
      </c>
      <c r="G79" s="181">
        <f t="shared" si="12"/>
        <v>104660.85666666667</v>
      </c>
      <c r="H79" s="181">
        <f t="shared" si="1"/>
        <v>104661</v>
      </c>
      <c r="I79" s="181"/>
      <c r="J79" s="181"/>
      <c r="K79" s="177">
        <f t="shared" ref="K79:K85" si="15">+H79</f>
        <v>104661</v>
      </c>
    </row>
    <row r="80" spans="1:11">
      <c r="A80" s="4">
        <v>9.08</v>
      </c>
      <c r="B80" s="5" t="s">
        <v>140</v>
      </c>
      <c r="C80" s="190" t="s">
        <v>19</v>
      </c>
      <c r="D80" s="133">
        <v>142481.1</v>
      </c>
      <c r="E80" s="133">
        <v>141150</v>
      </c>
      <c r="F80" s="179">
        <v>146279.59</v>
      </c>
      <c r="G80" s="181">
        <f t="shared" si="12"/>
        <v>143303.56333333332</v>
      </c>
      <c r="H80" s="181">
        <f t="shared" si="1"/>
        <v>143304</v>
      </c>
      <c r="I80" s="181"/>
      <c r="J80" s="181"/>
      <c r="K80" s="177">
        <f t="shared" si="15"/>
        <v>143304</v>
      </c>
    </row>
    <row r="81" spans="1:11">
      <c r="A81" s="4">
        <v>9.09</v>
      </c>
      <c r="B81" s="5" t="s">
        <v>141</v>
      </c>
      <c r="C81" s="190" t="s">
        <v>19</v>
      </c>
      <c r="D81" s="133">
        <v>153455</v>
      </c>
      <c r="E81" s="133">
        <v>158809</v>
      </c>
      <c r="F81" s="179">
        <v>163328</v>
      </c>
      <c r="G81" s="181">
        <f t="shared" si="12"/>
        <v>158530.66666666666</v>
      </c>
      <c r="H81" s="181">
        <f t="shared" si="1"/>
        <v>158531</v>
      </c>
      <c r="I81" s="181"/>
      <c r="J81" s="181"/>
      <c r="K81" s="177">
        <f t="shared" si="15"/>
        <v>158531</v>
      </c>
    </row>
    <row r="82" spans="1:11">
      <c r="A82" s="4">
        <v>9.1</v>
      </c>
      <c r="B82" s="5" t="s">
        <v>142</v>
      </c>
      <c r="C82" s="190" t="s">
        <v>19</v>
      </c>
      <c r="D82" s="133">
        <v>173819</v>
      </c>
      <c r="E82" s="133">
        <v>179453</v>
      </c>
      <c r="F82" s="179">
        <v>168466</v>
      </c>
      <c r="G82" s="181">
        <f t="shared" si="12"/>
        <v>173912.66666666666</v>
      </c>
      <c r="H82" s="181">
        <f t="shared" si="1"/>
        <v>173913</v>
      </c>
      <c r="I82" s="181"/>
      <c r="J82" s="181"/>
      <c r="K82" s="177">
        <f t="shared" si="15"/>
        <v>173913</v>
      </c>
    </row>
    <row r="83" spans="1:11">
      <c r="A83" s="4">
        <v>9.11</v>
      </c>
      <c r="B83" s="5" t="s">
        <v>143</v>
      </c>
      <c r="C83" s="190" t="s">
        <v>19</v>
      </c>
      <c r="D83" s="133">
        <v>231391.5</v>
      </c>
      <c r="E83" s="133">
        <v>248000</v>
      </c>
      <c r="F83" s="179">
        <v>257902.82</v>
      </c>
      <c r="G83" s="181">
        <f t="shared" si="12"/>
        <v>245764.77333333335</v>
      </c>
      <c r="H83" s="181">
        <f t="shared" si="1"/>
        <v>245765</v>
      </c>
      <c r="I83" s="181"/>
      <c r="J83" s="181"/>
      <c r="K83" s="177">
        <f t="shared" si="15"/>
        <v>245765</v>
      </c>
    </row>
    <row r="84" spans="1:11" ht="20">
      <c r="A84" s="4">
        <v>9.1199999999999992</v>
      </c>
      <c r="B84" s="5" t="s">
        <v>146</v>
      </c>
      <c r="C84" s="190" t="s">
        <v>18</v>
      </c>
      <c r="D84" s="133">
        <v>24589.4</v>
      </c>
      <c r="E84" s="133">
        <v>25850</v>
      </c>
      <c r="F84" s="179">
        <v>26310.66</v>
      </c>
      <c r="G84" s="181">
        <f t="shared" si="12"/>
        <v>25583.353333333333</v>
      </c>
      <c r="H84" s="181">
        <f t="shared" si="1"/>
        <v>25583</v>
      </c>
      <c r="I84" s="181"/>
      <c r="J84" s="181"/>
      <c r="K84" s="177">
        <f t="shared" si="15"/>
        <v>25583</v>
      </c>
    </row>
    <row r="85" spans="1:11">
      <c r="A85" s="4">
        <v>9.1300000000000008</v>
      </c>
      <c r="B85" s="5" t="s">
        <v>104</v>
      </c>
      <c r="C85" s="190" t="s">
        <v>4</v>
      </c>
      <c r="D85" s="133">
        <v>13787.4</v>
      </c>
      <c r="E85" s="133">
        <v>14500</v>
      </c>
      <c r="F85" s="179">
        <v>14063.15</v>
      </c>
      <c r="G85" s="181">
        <f t="shared" si="12"/>
        <v>14116.85</v>
      </c>
      <c r="H85" s="181">
        <f t="shared" si="1"/>
        <v>14117</v>
      </c>
      <c r="I85" s="181"/>
      <c r="J85" s="181"/>
      <c r="K85" s="177">
        <f t="shared" si="15"/>
        <v>14117</v>
      </c>
    </row>
    <row r="86" spans="1:11">
      <c r="A86" s="4">
        <v>9.16</v>
      </c>
      <c r="B86" s="5" t="s">
        <v>97</v>
      </c>
      <c r="C86" s="190" t="s">
        <v>8</v>
      </c>
      <c r="D86" s="185"/>
      <c r="E86" s="177"/>
      <c r="F86" s="186"/>
      <c r="G86" s="181" t="e">
        <f t="shared" si="12"/>
        <v>#DIV/0!</v>
      </c>
      <c r="H86" s="181" t="e">
        <f t="shared" si="1"/>
        <v>#DIV/0!</v>
      </c>
      <c r="I86" s="177">
        <v>1100</v>
      </c>
      <c r="J86" s="177">
        <v>900</v>
      </c>
      <c r="K86" s="177">
        <f>+ROUND(AVERAGE(I86:J86),0)</f>
        <v>1000</v>
      </c>
    </row>
    <row r="87" spans="1:11">
      <c r="A87" s="4">
        <v>9.17</v>
      </c>
      <c r="B87" s="5" t="s">
        <v>103</v>
      </c>
      <c r="C87" s="190" t="s">
        <v>4</v>
      </c>
      <c r="D87" s="133">
        <v>3850</v>
      </c>
      <c r="E87" s="133">
        <v>4050</v>
      </c>
      <c r="F87" s="179">
        <v>3657.5</v>
      </c>
      <c r="G87" s="181">
        <f t="shared" si="12"/>
        <v>3852.5</v>
      </c>
      <c r="H87" s="181">
        <f t="shared" si="1"/>
        <v>3853</v>
      </c>
      <c r="I87" s="181"/>
      <c r="J87" s="181"/>
      <c r="K87" s="177">
        <f>+H87</f>
        <v>3853</v>
      </c>
    </row>
    <row r="88" spans="1:11" ht="61.5" customHeight="1">
      <c r="A88" s="4">
        <v>9.18</v>
      </c>
      <c r="B88" s="5" t="s">
        <v>166</v>
      </c>
      <c r="C88" s="190" t="s">
        <v>36</v>
      </c>
      <c r="D88" s="133">
        <v>36000</v>
      </c>
      <c r="E88" s="133">
        <v>37800</v>
      </c>
      <c r="F88" s="179">
        <v>37800</v>
      </c>
      <c r="G88" s="181">
        <f t="shared" si="12"/>
        <v>37200</v>
      </c>
      <c r="H88" s="181">
        <f t="shared" si="1"/>
        <v>37200</v>
      </c>
      <c r="I88" s="181"/>
      <c r="J88" s="181"/>
      <c r="K88" s="177">
        <f>+H88</f>
        <v>37200</v>
      </c>
    </row>
    <row r="89" spans="1:11" ht="20">
      <c r="A89" s="4">
        <v>9.19</v>
      </c>
      <c r="B89" s="192" t="s">
        <v>41</v>
      </c>
      <c r="C89" s="190" t="s">
        <v>19</v>
      </c>
      <c r="D89" s="185"/>
      <c r="E89" s="177"/>
      <c r="F89" s="186"/>
      <c r="G89" s="181" t="e">
        <f t="shared" si="12"/>
        <v>#DIV/0!</v>
      </c>
      <c r="H89" s="181" t="e">
        <f t="shared" si="1"/>
        <v>#DIV/0!</v>
      </c>
      <c r="I89" s="177">
        <v>58379</v>
      </c>
      <c r="J89" s="177">
        <v>57779</v>
      </c>
      <c r="K89" s="177">
        <f>+ROUND(AVERAGE(I89:J89),0)</f>
        <v>58079</v>
      </c>
    </row>
    <row r="90" spans="1:11" ht="33" customHeight="1">
      <c r="A90" s="4">
        <v>9.1999999999999993</v>
      </c>
      <c r="B90" s="192" t="s">
        <v>44</v>
      </c>
      <c r="C90" s="190" t="s">
        <v>8</v>
      </c>
      <c r="D90" s="133">
        <v>43200</v>
      </c>
      <c r="E90" s="133">
        <v>45400</v>
      </c>
      <c r="F90" s="179">
        <v>43632</v>
      </c>
      <c r="G90" s="181">
        <f t="shared" si="12"/>
        <v>44077.333333333336</v>
      </c>
      <c r="H90" s="181">
        <f t="shared" si="1"/>
        <v>44077</v>
      </c>
      <c r="I90" s="181"/>
      <c r="J90" s="181"/>
      <c r="K90" s="177">
        <f>+H90</f>
        <v>44077</v>
      </c>
    </row>
    <row r="91" spans="1:11">
      <c r="A91" s="4">
        <v>9.2100000000000009</v>
      </c>
      <c r="B91" s="192" t="s">
        <v>45</v>
      </c>
      <c r="C91" s="190" t="s">
        <v>8</v>
      </c>
      <c r="D91" s="133">
        <v>17250</v>
      </c>
      <c r="E91" s="133">
        <v>18150</v>
      </c>
      <c r="F91" s="179">
        <v>17422.5</v>
      </c>
      <c r="G91" s="181">
        <f t="shared" si="12"/>
        <v>17607.5</v>
      </c>
      <c r="H91" s="181">
        <f t="shared" si="1"/>
        <v>17608</v>
      </c>
      <c r="I91" s="181"/>
      <c r="J91" s="181"/>
      <c r="K91" s="177">
        <f t="shared" ref="K91:K94" si="16">+H91</f>
        <v>17608</v>
      </c>
    </row>
    <row r="92" spans="1:11" ht="40">
      <c r="A92" s="4">
        <v>9.2200000000000006</v>
      </c>
      <c r="B92" s="192" t="s">
        <v>105</v>
      </c>
      <c r="C92" s="190" t="s">
        <v>19</v>
      </c>
      <c r="D92" s="133">
        <v>39900</v>
      </c>
      <c r="E92" s="133">
        <v>41562.5</v>
      </c>
      <c r="F92" s="179">
        <v>40565</v>
      </c>
      <c r="G92" s="181">
        <f t="shared" si="12"/>
        <v>40675.833333333336</v>
      </c>
      <c r="H92" s="181">
        <f t="shared" si="1"/>
        <v>40676</v>
      </c>
      <c r="I92" s="181"/>
      <c r="J92" s="181"/>
      <c r="K92" s="177">
        <f t="shared" si="16"/>
        <v>40676</v>
      </c>
    </row>
    <row r="93" spans="1:11" ht="59.25" customHeight="1">
      <c r="A93" s="4">
        <v>9.23</v>
      </c>
      <c r="B93" s="192" t="s">
        <v>158</v>
      </c>
      <c r="C93" s="190" t="s">
        <v>18</v>
      </c>
      <c r="D93" s="133">
        <v>107250</v>
      </c>
      <c r="E93" s="133">
        <v>109200</v>
      </c>
      <c r="F93" s="179">
        <v>120451.5</v>
      </c>
      <c r="G93" s="181">
        <f t="shared" si="12"/>
        <v>112300.5</v>
      </c>
      <c r="H93" s="181">
        <f t="shared" si="1"/>
        <v>112301</v>
      </c>
      <c r="I93" s="181"/>
      <c r="J93" s="181"/>
      <c r="K93" s="177">
        <f t="shared" si="16"/>
        <v>112301</v>
      </c>
    </row>
    <row r="94" spans="1:11" ht="38.25" customHeight="1">
      <c r="A94" s="4">
        <v>9.25</v>
      </c>
      <c r="B94" s="192" t="s">
        <v>102</v>
      </c>
      <c r="C94" s="190" t="s">
        <v>18</v>
      </c>
      <c r="D94" s="133">
        <v>39500</v>
      </c>
      <c r="E94" s="133">
        <v>40450</v>
      </c>
      <c r="F94" s="179">
        <v>39056.25</v>
      </c>
      <c r="G94" s="181">
        <f t="shared" si="12"/>
        <v>39668.75</v>
      </c>
      <c r="H94" s="181">
        <f t="shared" si="1"/>
        <v>39669</v>
      </c>
      <c r="I94" s="181"/>
      <c r="J94" s="181"/>
      <c r="K94" s="177">
        <f t="shared" si="16"/>
        <v>39669</v>
      </c>
    </row>
    <row r="95" spans="1:11" ht="50">
      <c r="A95" s="4">
        <v>9.27</v>
      </c>
      <c r="B95" s="192" t="s">
        <v>128</v>
      </c>
      <c r="C95" s="190" t="s">
        <v>8</v>
      </c>
      <c r="D95" s="185">
        <v>453678</v>
      </c>
      <c r="E95" s="177">
        <v>539876.81999999995</v>
      </c>
      <c r="F95" s="186">
        <v>521729.7</v>
      </c>
      <c r="G95" s="181"/>
      <c r="H95" s="181"/>
      <c r="I95" s="177">
        <v>523770</v>
      </c>
      <c r="J95" s="177">
        <v>523170</v>
      </c>
      <c r="K95" s="177">
        <f>AVERAGE(D95:J95)</f>
        <v>512444.90399999998</v>
      </c>
    </row>
    <row r="96" spans="1:11" ht="38.25" customHeight="1">
      <c r="A96" s="4">
        <v>9.2799999999999994</v>
      </c>
      <c r="B96" s="192" t="s">
        <v>167</v>
      </c>
      <c r="C96" s="190" t="s">
        <v>148</v>
      </c>
      <c r="D96" s="185"/>
      <c r="E96" s="177"/>
      <c r="F96" s="186"/>
      <c r="G96" s="181"/>
      <c r="H96" s="181"/>
      <c r="I96" s="177">
        <v>40550</v>
      </c>
      <c r="J96" s="177">
        <v>39450</v>
      </c>
      <c r="K96" s="177">
        <f>+ROUND(AVERAGE(I96:J96),0)</f>
        <v>40000</v>
      </c>
    </row>
    <row r="97" spans="1:12">
      <c r="A97" s="2">
        <v>10</v>
      </c>
      <c r="B97" s="3" t="s">
        <v>37</v>
      </c>
      <c r="C97" s="2"/>
      <c r="D97" s="82"/>
      <c r="E97" s="79"/>
      <c r="F97" s="80"/>
      <c r="G97" s="191"/>
      <c r="H97" s="69"/>
      <c r="I97" s="69"/>
      <c r="J97" s="69"/>
      <c r="K97" s="177"/>
    </row>
    <row r="98" spans="1:12" ht="73.5" customHeight="1">
      <c r="A98" s="4">
        <v>10.01</v>
      </c>
      <c r="B98" s="192" t="s">
        <v>137</v>
      </c>
      <c r="C98" s="190" t="s">
        <v>19</v>
      </c>
      <c r="D98" s="133">
        <v>28405.8</v>
      </c>
      <c r="E98" s="133">
        <v>26230</v>
      </c>
      <c r="F98" s="179">
        <v>29162.6</v>
      </c>
      <c r="G98" s="181">
        <f t="shared" si="12"/>
        <v>27932.799999999999</v>
      </c>
      <c r="H98" s="181">
        <f t="shared" si="1"/>
        <v>27933</v>
      </c>
      <c r="I98" s="181"/>
      <c r="J98" s="181"/>
      <c r="K98" s="177">
        <f>+H98</f>
        <v>27933</v>
      </c>
    </row>
    <row r="99" spans="1:12" ht="74.25" customHeight="1">
      <c r="A99" s="4">
        <v>10.02</v>
      </c>
      <c r="B99" s="192" t="s">
        <v>138</v>
      </c>
      <c r="C99" s="190" t="s">
        <v>19</v>
      </c>
      <c r="D99" s="185"/>
      <c r="E99" s="177"/>
      <c r="F99" s="186"/>
      <c r="G99" s="181" t="e">
        <f t="shared" si="12"/>
        <v>#DIV/0!</v>
      </c>
      <c r="H99" s="181" t="e">
        <f t="shared" si="1"/>
        <v>#DIV/0!</v>
      </c>
      <c r="I99" s="177">
        <v>32747</v>
      </c>
      <c r="J99" s="177">
        <v>31647</v>
      </c>
      <c r="K99" s="177">
        <f>+ROUND(AVERAGE(I99:J99),0)</f>
        <v>32197</v>
      </c>
    </row>
    <row r="100" spans="1:12" ht="60.75" customHeight="1">
      <c r="A100" s="4">
        <v>10.039999999999999</v>
      </c>
      <c r="B100" s="192" t="s">
        <v>168</v>
      </c>
      <c r="C100" s="190" t="s">
        <v>8</v>
      </c>
      <c r="D100" s="185"/>
      <c r="E100" s="177"/>
      <c r="F100" s="186"/>
      <c r="G100" s="181" t="e">
        <f t="shared" si="12"/>
        <v>#DIV/0!</v>
      </c>
      <c r="H100" s="181" t="e">
        <f>+ROUND(G100,0)</f>
        <v>#DIV/0!</v>
      </c>
      <c r="I100" s="177">
        <v>3790</v>
      </c>
      <c r="J100" s="177">
        <v>2690</v>
      </c>
      <c r="K100" s="177">
        <f>+ROUND(AVERAGE(I100:J100),0)</f>
        <v>3240</v>
      </c>
    </row>
    <row r="101" spans="1:12">
      <c r="A101" s="2">
        <v>11</v>
      </c>
      <c r="B101" s="3" t="s">
        <v>66</v>
      </c>
      <c r="C101" s="2"/>
      <c r="D101" s="82"/>
      <c r="E101" s="79"/>
      <c r="F101" s="80"/>
      <c r="G101" s="191"/>
      <c r="H101" s="69"/>
      <c r="I101" s="69"/>
      <c r="J101" s="69"/>
      <c r="K101" s="177"/>
    </row>
    <row r="102" spans="1:12" ht="39.75" customHeight="1">
      <c r="A102" s="4">
        <v>11.01</v>
      </c>
      <c r="B102" s="192" t="s">
        <v>238</v>
      </c>
      <c r="C102" s="190" t="s">
        <v>19</v>
      </c>
      <c r="D102" s="185">
        <v>118125</v>
      </c>
      <c r="E102" s="177">
        <v>115500</v>
      </c>
      <c r="F102" s="186">
        <v>103250</v>
      </c>
      <c r="G102" s="181">
        <f t="shared" si="12"/>
        <v>112291.66666666667</v>
      </c>
      <c r="H102" s="181">
        <f t="shared" si="1"/>
        <v>112292</v>
      </c>
      <c r="I102" s="181"/>
      <c r="J102" s="181"/>
      <c r="K102" s="177">
        <f>+H102</f>
        <v>112292</v>
      </c>
    </row>
    <row r="103" spans="1:12" ht="33" customHeight="1">
      <c r="A103" s="4">
        <v>11.03</v>
      </c>
      <c r="B103" s="192" t="s">
        <v>48</v>
      </c>
      <c r="C103" s="190" t="s">
        <v>19</v>
      </c>
      <c r="D103" s="185">
        <v>115500</v>
      </c>
      <c r="E103" s="177">
        <v>109375</v>
      </c>
      <c r="F103" s="186">
        <v>115972.5</v>
      </c>
      <c r="G103" s="181">
        <f t="shared" si="12"/>
        <v>113615.83333333333</v>
      </c>
      <c r="H103" s="181">
        <f t="shared" si="1"/>
        <v>113616</v>
      </c>
      <c r="I103" s="181"/>
      <c r="J103" s="181"/>
      <c r="K103" s="177">
        <f t="shared" ref="K103:K104" si="17">+H103</f>
        <v>113616</v>
      </c>
    </row>
    <row r="104" spans="1:12" ht="33.75" customHeight="1">
      <c r="A104" s="4">
        <v>11.04</v>
      </c>
      <c r="B104" s="192" t="s">
        <v>47</v>
      </c>
      <c r="C104" s="190" t="s">
        <v>8</v>
      </c>
      <c r="D104" s="185">
        <v>24675</v>
      </c>
      <c r="E104" s="177">
        <v>25950</v>
      </c>
      <c r="F104" s="186">
        <v>24428.25</v>
      </c>
      <c r="G104" s="181">
        <f t="shared" si="12"/>
        <v>25017.75</v>
      </c>
      <c r="H104" s="181">
        <f t="shared" si="1"/>
        <v>25018</v>
      </c>
      <c r="I104" s="181"/>
      <c r="J104" s="181"/>
      <c r="K104" s="177">
        <f t="shared" si="17"/>
        <v>25018</v>
      </c>
    </row>
    <row r="105" spans="1:12" ht="20">
      <c r="A105" s="4">
        <v>11.06</v>
      </c>
      <c r="B105" s="192" t="s">
        <v>67</v>
      </c>
      <c r="C105" s="190" t="s">
        <v>19</v>
      </c>
      <c r="D105" s="185"/>
      <c r="E105" s="177"/>
      <c r="F105" s="186"/>
      <c r="G105" s="181" t="e">
        <f t="shared" si="12"/>
        <v>#DIV/0!</v>
      </c>
      <c r="H105" s="181" t="e">
        <f t="shared" ref="H105:H107" si="18">+ROUND(G105,0)</f>
        <v>#DIV/0!</v>
      </c>
      <c r="I105" s="177">
        <v>11140</v>
      </c>
      <c r="J105" s="177">
        <v>10340</v>
      </c>
      <c r="K105" s="177">
        <f>+ROUND(AVERAGE(I105:J105),0)</f>
        <v>10740</v>
      </c>
    </row>
    <row r="106" spans="1:12" ht="48.75" customHeight="1">
      <c r="A106" s="4">
        <v>11.07</v>
      </c>
      <c r="B106" s="192" t="s">
        <v>107</v>
      </c>
      <c r="C106" s="190" t="s">
        <v>19</v>
      </c>
      <c r="D106" s="185"/>
      <c r="E106" s="177"/>
      <c r="F106" s="186"/>
      <c r="G106" s="181" t="e">
        <f t="shared" si="12"/>
        <v>#DIV/0!</v>
      </c>
      <c r="H106" s="181" t="e">
        <f t="shared" si="18"/>
        <v>#DIV/0!</v>
      </c>
      <c r="I106" s="177">
        <v>55206.67</v>
      </c>
      <c r="J106" s="177">
        <v>61206.67</v>
      </c>
      <c r="K106" s="177">
        <f t="shared" ref="K106:K107" si="19">+ROUND(AVERAGE(I106:J106),0)</f>
        <v>58207</v>
      </c>
      <c r="L106" s="122"/>
    </row>
    <row r="107" spans="1:12" ht="60.75" customHeight="1">
      <c r="A107" s="4">
        <v>11.08</v>
      </c>
      <c r="B107" s="192" t="s">
        <v>108</v>
      </c>
      <c r="C107" s="190" t="s">
        <v>18</v>
      </c>
      <c r="D107" s="185"/>
      <c r="E107" s="177"/>
      <c r="F107" s="186"/>
      <c r="G107" s="181" t="e">
        <f t="shared" si="12"/>
        <v>#DIV/0!</v>
      </c>
      <c r="H107" s="181" t="e">
        <f t="shared" si="18"/>
        <v>#DIV/0!</v>
      </c>
      <c r="I107" s="177">
        <v>27133</v>
      </c>
      <c r="J107" s="177">
        <v>25733</v>
      </c>
      <c r="K107" s="177">
        <f t="shared" si="19"/>
        <v>26433</v>
      </c>
      <c r="L107" s="122"/>
    </row>
    <row r="108" spans="1:12">
      <c r="A108" s="2">
        <v>12</v>
      </c>
      <c r="B108" s="3" t="s">
        <v>75</v>
      </c>
      <c r="C108" s="2"/>
      <c r="D108" s="82"/>
      <c r="E108" s="79"/>
      <c r="F108" s="80"/>
      <c r="G108" s="191"/>
      <c r="H108" s="69"/>
      <c r="I108" s="69"/>
      <c r="J108" s="69"/>
      <c r="K108" s="177"/>
    </row>
    <row r="109" spans="1:12" ht="24" customHeight="1">
      <c r="A109" s="4">
        <v>12.01</v>
      </c>
      <c r="B109" s="5" t="s">
        <v>65</v>
      </c>
      <c r="C109" s="190" t="s">
        <v>4</v>
      </c>
      <c r="D109" s="185"/>
      <c r="E109" s="177"/>
      <c r="F109" s="186"/>
      <c r="G109" s="181" t="e">
        <f t="shared" si="12"/>
        <v>#DIV/0!</v>
      </c>
      <c r="H109" s="181" t="e">
        <f>+ROUND(G109,0)</f>
        <v>#DIV/0!</v>
      </c>
      <c r="I109" s="177">
        <v>25250</v>
      </c>
      <c r="J109" s="177">
        <v>26350</v>
      </c>
      <c r="K109" s="177">
        <f>+ROUND(AVERAGE(I109:J109),0)</f>
        <v>25800</v>
      </c>
    </row>
    <row r="110" spans="1:12">
      <c r="A110" s="4">
        <v>12.02</v>
      </c>
      <c r="B110" s="5" t="s">
        <v>88</v>
      </c>
      <c r="C110" s="190" t="s">
        <v>4</v>
      </c>
      <c r="D110" s="185"/>
      <c r="E110" s="177"/>
      <c r="F110" s="186"/>
      <c r="G110" s="181" t="e">
        <f t="shared" si="12"/>
        <v>#DIV/0!</v>
      </c>
      <c r="H110" s="181" t="e">
        <f>+ROUND(G110,0)</f>
        <v>#DIV/0!</v>
      </c>
      <c r="I110" s="177">
        <v>58000</v>
      </c>
      <c r="J110" s="177">
        <v>62000</v>
      </c>
      <c r="K110" s="177">
        <f t="shared" ref="K110:K113" si="20">+ROUND(AVERAGE(I110:J110),0)</f>
        <v>60000</v>
      </c>
    </row>
    <row r="111" spans="1:12">
      <c r="A111" s="4">
        <v>12.03</v>
      </c>
      <c r="B111" s="5" t="s">
        <v>89</v>
      </c>
      <c r="C111" s="190" t="s">
        <v>4</v>
      </c>
      <c r="D111" s="185"/>
      <c r="E111" s="177"/>
      <c r="F111" s="186"/>
      <c r="G111" s="181" t="e">
        <f t="shared" si="12"/>
        <v>#DIV/0!</v>
      </c>
      <c r="H111" s="181" t="e">
        <f t="shared" ref="H111:H114" si="21">+ROUND(G111,0)</f>
        <v>#DIV/0!</v>
      </c>
      <c r="I111" s="177">
        <v>70500</v>
      </c>
      <c r="J111" s="177">
        <v>73500</v>
      </c>
      <c r="K111" s="177">
        <f t="shared" si="20"/>
        <v>72000</v>
      </c>
    </row>
    <row r="112" spans="1:12" ht="20">
      <c r="A112" s="4">
        <v>12.04</v>
      </c>
      <c r="B112" s="5" t="s">
        <v>59</v>
      </c>
      <c r="C112" s="190" t="s">
        <v>4</v>
      </c>
      <c r="D112" s="185"/>
      <c r="E112" s="177"/>
      <c r="F112" s="186"/>
      <c r="G112" s="181" t="e">
        <f t="shared" si="12"/>
        <v>#DIV/0!</v>
      </c>
      <c r="H112" s="181" t="e">
        <f t="shared" si="21"/>
        <v>#DIV/0!</v>
      </c>
      <c r="I112" s="177">
        <v>121962</v>
      </c>
      <c r="J112" s="177">
        <v>109962</v>
      </c>
      <c r="K112" s="177">
        <f t="shared" si="20"/>
        <v>115962</v>
      </c>
    </row>
    <row r="113" spans="1:11">
      <c r="A113" s="4">
        <v>12.05</v>
      </c>
      <c r="B113" s="5" t="s">
        <v>60</v>
      </c>
      <c r="C113" s="190" t="s">
        <v>4</v>
      </c>
      <c r="D113" s="185"/>
      <c r="E113" s="177"/>
      <c r="F113" s="186"/>
      <c r="G113" s="181" t="e">
        <f t="shared" si="12"/>
        <v>#DIV/0!</v>
      </c>
      <c r="H113" s="181" t="e">
        <f t="shared" si="21"/>
        <v>#DIV/0!</v>
      </c>
      <c r="I113" s="177">
        <v>570623.6</v>
      </c>
      <c r="J113" s="177">
        <v>620623.6</v>
      </c>
      <c r="K113" s="177">
        <f t="shared" si="20"/>
        <v>595624</v>
      </c>
    </row>
    <row r="114" spans="1:11" ht="22.5" customHeight="1">
      <c r="A114" s="4">
        <v>12.06</v>
      </c>
      <c r="B114" s="5" t="s">
        <v>76</v>
      </c>
      <c r="C114" s="190" t="s">
        <v>18</v>
      </c>
      <c r="D114" s="185">
        <v>29400</v>
      </c>
      <c r="E114" s="177">
        <v>30900</v>
      </c>
      <c r="F114" s="186">
        <v>29694</v>
      </c>
      <c r="G114" s="181">
        <f t="shared" si="12"/>
        <v>29998</v>
      </c>
      <c r="H114" s="181">
        <f t="shared" si="21"/>
        <v>29998</v>
      </c>
      <c r="I114" s="181"/>
      <c r="J114" s="181"/>
      <c r="K114" s="177">
        <f>+H114</f>
        <v>29998</v>
      </c>
    </row>
    <row r="115" spans="1:11" ht="32.25" customHeight="1">
      <c r="A115" s="4">
        <v>12.07</v>
      </c>
      <c r="B115" s="5" t="s">
        <v>33</v>
      </c>
      <c r="C115" s="190" t="s">
        <v>4</v>
      </c>
      <c r="D115" s="185">
        <v>30000</v>
      </c>
      <c r="E115" s="177">
        <v>31500</v>
      </c>
      <c r="F115" s="186">
        <v>30300</v>
      </c>
      <c r="G115" s="181">
        <f t="shared" si="12"/>
        <v>30600</v>
      </c>
      <c r="H115" s="181">
        <f>+ROUND(G115,0)</f>
        <v>30600</v>
      </c>
      <c r="I115" s="181"/>
      <c r="J115" s="181"/>
      <c r="K115" s="177">
        <f t="shared" ref="K115:K116" si="22">+H115</f>
        <v>30600</v>
      </c>
    </row>
    <row r="116" spans="1:11" ht="29.25" customHeight="1">
      <c r="A116" s="4">
        <v>12.08</v>
      </c>
      <c r="B116" s="5" t="s">
        <v>34</v>
      </c>
      <c r="C116" s="190" t="s">
        <v>4</v>
      </c>
      <c r="D116" s="185">
        <v>32500</v>
      </c>
      <c r="E116" s="177">
        <v>34150</v>
      </c>
      <c r="F116" s="186">
        <v>32825</v>
      </c>
      <c r="G116" s="181">
        <f t="shared" si="12"/>
        <v>33158.333333333336</v>
      </c>
      <c r="H116" s="181">
        <f>+ROUND(G116,0)</f>
        <v>33158</v>
      </c>
      <c r="I116" s="181"/>
      <c r="J116" s="181"/>
      <c r="K116" s="177">
        <f t="shared" si="22"/>
        <v>33158</v>
      </c>
    </row>
    <row r="117" spans="1:11" ht="15" customHeight="1">
      <c r="A117" s="2">
        <v>13</v>
      </c>
      <c r="B117" s="3" t="s">
        <v>100</v>
      </c>
      <c r="C117" s="2"/>
      <c r="D117" s="82"/>
      <c r="E117" s="82"/>
      <c r="F117" s="80"/>
      <c r="G117" s="191"/>
      <c r="H117" s="69"/>
      <c r="I117" s="69"/>
      <c r="J117" s="69"/>
      <c r="K117" s="177"/>
    </row>
    <row r="118" spans="1:11" ht="50">
      <c r="A118" s="4">
        <v>13.01</v>
      </c>
      <c r="B118" s="192" t="s">
        <v>51</v>
      </c>
      <c r="C118" s="190" t="s">
        <v>19</v>
      </c>
      <c r="D118" s="185"/>
      <c r="E118" s="177"/>
      <c r="F118" s="186"/>
      <c r="G118" s="181" t="e">
        <f t="shared" ref="G118:G120" si="23">+AVERAGE(D118:F118)</f>
        <v>#DIV/0!</v>
      </c>
      <c r="H118" s="181" t="e">
        <f>+ROUND(G118,0)</f>
        <v>#DIV/0!</v>
      </c>
      <c r="I118" s="177">
        <v>100000</v>
      </c>
      <c r="J118" s="177">
        <v>116000</v>
      </c>
      <c r="K118" s="177">
        <f>+ROUND(AVERAGE(I118:J118),0)</f>
        <v>108000</v>
      </c>
    </row>
    <row r="119" spans="1:11" ht="20">
      <c r="A119" s="4">
        <v>13.02</v>
      </c>
      <c r="B119" s="192" t="s">
        <v>111</v>
      </c>
      <c r="C119" s="190" t="s">
        <v>19</v>
      </c>
      <c r="D119" s="185">
        <v>148500</v>
      </c>
      <c r="E119" s="177">
        <v>156000</v>
      </c>
      <c r="F119" s="186">
        <v>152955</v>
      </c>
      <c r="G119" s="181">
        <f t="shared" si="23"/>
        <v>152485</v>
      </c>
      <c r="H119" s="181">
        <f t="shared" ref="H119:H120" si="24">+ROUND(G119,0)</f>
        <v>152485</v>
      </c>
      <c r="I119" s="181"/>
      <c r="J119" s="181"/>
      <c r="K119" s="177">
        <f>+H119</f>
        <v>152485</v>
      </c>
    </row>
    <row r="120" spans="1:11" ht="20">
      <c r="A120" s="4">
        <v>13.03</v>
      </c>
      <c r="B120" s="192" t="s">
        <v>109</v>
      </c>
      <c r="C120" s="190" t="s">
        <v>19</v>
      </c>
      <c r="D120" s="185"/>
      <c r="E120" s="177"/>
      <c r="F120" s="186"/>
      <c r="G120" s="181" t="e">
        <f t="shared" si="23"/>
        <v>#DIV/0!</v>
      </c>
      <c r="H120" s="181" t="e">
        <f t="shared" si="24"/>
        <v>#DIV/0!</v>
      </c>
      <c r="I120" s="177">
        <v>68879</v>
      </c>
      <c r="J120" s="177">
        <v>64879</v>
      </c>
      <c r="K120" s="177">
        <f>+ROUND(AVERAGE(I120:J120),0)</f>
        <v>66879</v>
      </c>
    </row>
    <row r="121" spans="1:11">
      <c r="A121" s="188"/>
      <c r="B121" s="189" t="s">
        <v>38</v>
      </c>
      <c r="C121" s="189"/>
      <c r="D121" s="97">
        <f>SUM(D3:D120)</f>
        <v>6490567.9000000013</v>
      </c>
      <c r="E121" s="95">
        <f>SUM(E3:E120)</f>
        <v>6822647.0099999998</v>
      </c>
      <c r="F121" s="96">
        <f>SUM(F3:F120)</f>
        <v>6729219.2500000009</v>
      </c>
      <c r="G121" s="96" t="e">
        <f t="shared" ref="G121:J121" si="25">SUM(G3:G120)</f>
        <v>#DIV/0!</v>
      </c>
      <c r="H121" s="96" t="e">
        <f t="shared" si="25"/>
        <v>#DIV/0!</v>
      </c>
      <c r="I121" s="96">
        <f t="shared" si="25"/>
        <v>6459880.4899999993</v>
      </c>
      <c r="J121" s="96">
        <f t="shared" si="25"/>
        <v>6476280.4899999993</v>
      </c>
      <c r="K121" s="95">
        <f>SUM(K3:K120)</f>
        <v>12632776.903999999</v>
      </c>
    </row>
    <row r="123" spans="1:11">
      <c r="E123" s="94"/>
    </row>
  </sheetData>
  <pageMargins left="0.7" right="0.7" top="1.3149999999999999" bottom="0.75" header="0.3" footer="0.3"/>
  <pageSetup paperSize="9" scale="65" orientation="portrait"/>
  <rowBreaks count="1" manualBreakCount="1">
    <brk id="94" max="7" man="1"/>
  </rowBreaks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zoomScale="85" zoomScaleNormal="85" zoomScaleSheetLayoutView="70" zoomScalePageLayoutView="85" workbookViewId="0">
      <selection activeCell="F85" sqref="F85"/>
    </sheetView>
  </sheetViews>
  <sheetFormatPr baseColWidth="10" defaultRowHeight="14" x14ac:dyDescent="0"/>
  <cols>
    <col min="2" max="2" width="33.5" customWidth="1"/>
    <col min="4" max="4" width="15.33203125" customWidth="1"/>
    <col min="5" max="6" width="15.83203125" customWidth="1"/>
    <col min="7" max="7" width="14.6640625" customWidth="1"/>
    <col min="8" max="8" width="15.33203125" customWidth="1"/>
    <col min="9" max="10" width="15.33203125" style="143" customWidth="1"/>
    <col min="11" max="11" width="17.33203125" style="142" customWidth="1"/>
    <col min="12" max="12" width="14.5" style="143" customWidth="1"/>
    <col min="13" max="13" width="11.5" style="143" customWidth="1"/>
    <col min="14" max="14" width="14" style="152" bestFit="1" customWidth="1"/>
    <col min="15" max="15" width="10.83203125" style="143"/>
    <col min="16" max="17" width="12" bestFit="1" customWidth="1"/>
  </cols>
  <sheetData>
    <row r="1" spans="1:14" ht="54" customHeight="1">
      <c r="A1" s="1"/>
      <c r="B1" s="1" t="s">
        <v>0</v>
      </c>
      <c r="C1" s="1" t="s">
        <v>1</v>
      </c>
      <c r="D1" s="1" t="s">
        <v>150</v>
      </c>
      <c r="E1" s="1" t="s">
        <v>151</v>
      </c>
      <c r="F1" s="23" t="s">
        <v>152</v>
      </c>
      <c r="G1" s="23" t="s">
        <v>39</v>
      </c>
      <c r="H1" s="23" t="s">
        <v>40</v>
      </c>
      <c r="I1" s="120"/>
      <c r="J1" s="120"/>
      <c r="N1" s="172" t="s">
        <v>232</v>
      </c>
    </row>
    <row r="2" spans="1:14" ht="15" customHeight="1">
      <c r="A2" s="2">
        <v>1</v>
      </c>
      <c r="B2" s="3" t="s">
        <v>2</v>
      </c>
      <c r="C2" s="2"/>
      <c r="D2" s="22"/>
      <c r="E2" s="3"/>
      <c r="F2" s="22"/>
      <c r="G2" s="3"/>
      <c r="H2" s="3"/>
      <c r="I2" s="121"/>
      <c r="J2" s="121"/>
      <c r="K2" s="170" t="s">
        <v>221</v>
      </c>
      <c r="N2" s="173" t="s">
        <v>186</v>
      </c>
    </row>
    <row r="3" spans="1:14" ht="41.25" customHeight="1">
      <c r="A3" s="4">
        <v>1.01</v>
      </c>
      <c r="B3" s="129" t="s">
        <v>3</v>
      </c>
      <c r="C3" s="114" t="s">
        <v>4</v>
      </c>
      <c r="D3" s="115">
        <v>105965</v>
      </c>
      <c r="E3" s="130">
        <v>112450</v>
      </c>
      <c r="F3" s="117">
        <v>106254</v>
      </c>
      <c r="G3" s="118">
        <f>+AVERAGE(D3:F3)</f>
        <v>108223</v>
      </c>
      <c r="H3" s="119">
        <f>+ROUND(G3,0)</f>
        <v>108223</v>
      </c>
      <c r="I3" s="122"/>
      <c r="J3" s="122"/>
      <c r="L3" s="144"/>
      <c r="M3" s="145"/>
      <c r="N3" s="174"/>
    </row>
    <row r="4" spans="1:14" ht="45.75" customHeight="1">
      <c r="A4" s="4">
        <v>1.02</v>
      </c>
      <c r="B4" s="129" t="s">
        <v>5</v>
      </c>
      <c r="C4" s="114" t="s">
        <v>4</v>
      </c>
      <c r="D4" s="115">
        <v>130254</v>
      </c>
      <c r="E4" s="116">
        <v>145100</v>
      </c>
      <c r="F4" s="117">
        <v>131508</v>
      </c>
      <c r="G4" s="118">
        <f t="shared" ref="G4:G40" si="0">+AVERAGE(D4:F4)</f>
        <v>135620.66666666666</v>
      </c>
      <c r="H4" s="119">
        <f t="shared" ref="H4:H72" si="1">+ROUND(G4,0)</f>
        <v>135621</v>
      </c>
      <c r="I4" s="122"/>
      <c r="J4" s="122"/>
      <c r="L4" s="144"/>
      <c r="M4" s="145"/>
    </row>
    <row r="5" spans="1:14" ht="38.25" customHeight="1">
      <c r="A5" s="4">
        <v>1.03</v>
      </c>
      <c r="B5" s="129" t="s">
        <v>6</v>
      </c>
      <c r="C5" s="114" t="s">
        <v>4</v>
      </c>
      <c r="D5" s="131">
        <v>156032</v>
      </c>
      <c r="E5" s="131">
        <v>172700</v>
      </c>
      <c r="F5" s="132">
        <v>154797</v>
      </c>
      <c r="G5" s="118">
        <f t="shared" si="0"/>
        <v>161176.33333333334</v>
      </c>
      <c r="H5" s="119">
        <f t="shared" si="1"/>
        <v>161176</v>
      </c>
      <c r="I5" s="122"/>
      <c r="J5" s="122"/>
      <c r="L5" s="144"/>
      <c r="M5" s="145"/>
    </row>
    <row r="6" spans="1:14" ht="27.75" customHeight="1">
      <c r="A6" s="2">
        <v>2</v>
      </c>
      <c r="B6" s="3" t="s">
        <v>11</v>
      </c>
      <c r="C6" s="17"/>
      <c r="D6" s="61"/>
      <c r="E6" s="59"/>
      <c r="F6" s="60"/>
      <c r="G6" s="81"/>
      <c r="H6" s="61"/>
      <c r="I6" s="123"/>
      <c r="J6" s="123"/>
      <c r="K6" s="148"/>
      <c r="N6" s="174"/>
    </row>
    <row r="7" spans="1:14" ht="34.5" customHeight="1">
      <c r="A7" s="4">
        <v>2.0099999999999998</v>
      </c>
      <c r="B7" s="129" t="s">
        <v>12</v>
      </c>
      <c r="C7" s="114" t="s">
        <v>8</v>
      </c>
      <c r="D7" s="115">
        <v>35987</v>
      </c>
      <c r="E7" s="116">
        <v>40799.69</v>
      </c>
      <c r="F7" s="117">
        <v>34142</v>
      </c>
      <c r="G7" s="118">
        <f t="shared" si="0"/>
        <v>36976.230000000003</v>
      </c>
      <c r="H7" s="119">
        <f t="shared" si="1"/>
        <v>36976</v>
      </c>
      <c r="I7" s="122"/>
      <c r="J7" s="122"/>
      <c r="K7" s="147"/>
      <c r="L7" s="144"/>
      <c r="M7" s="145"/>
      <c r="N7" s="174"/>
    </row>
    <row r="8" spans="1:14" ht="33.75" customHeight="1">
      <c r="A8" s="4">
        <v>2.02</v>
      </c>
      <c r="B8" s="129" t="s">
        <v>13</v>
      </c>
      <c r="C8" s="114" t="s">
        <v>8</v>
      </c>
      <c r="D8" s="115">
        <v>45321</v>
      </c>
      <c r="E8" s="116">
        <v>46987</v>
      </c>
      <c r="F8" s="117">
        <v>46556</v>
      </c>
      <c r="G8" s="118">
        <f t="shared" si="0"/>
        <v>46288</v>
      </c>
      <c r="H8" s="119">
        <f t="shared" si="1"/>
        <v>46288</v>
      </c>
      <c r="I8" s="122"/>
      <c r="J8" s="122"/>
      <c r="K8" s="147"/>
      <c r="L8" s="144"/>
      <c r="M8" s="145"/>
      <c r="N8" s="174"/>
    </row>
    <row r="9" spans="1:14" ht="33.75" customHeight="1">
      <c r="A9" s="4">
        <v>2.0299999999999998</v>
      </c>
      <c r="B9" s="129" t="s">
        <v>14</v>
      </c>
      <c r="C9" s="114" t="s">
        <v>8</v>
      </c>
      <c r="D9" s="115">
        <v>65987</v>
      </c>
      <c r="E9" s="116">
        <v>64321</v>
      </c>
      <c r="F9" s="117">
        <v>66897</v>
      </c>
      <c r="G9" s="118">
        <f t="shared" si="0"/>
        <v>65735</v>
      </c>
      <c r="H9" s="119">
        <f t="shared" si="1"/>
        <v>65735</v>
      </c>
      <c r="I9" s="122"/>
      <c r="J9" s="122"/>
      <c r="K9" s="147"/>
      <c r="L9" s="144"/>
      <c r="M9" s="145"/>
      <c r="N9" s="174"/>
    </row>
    <row r="10" spans="1:14" ht="33.75" customHeight="1">
      <c r="A10" s="4">
        <v>2.04</v>
      </c>
      <c r="B10" s="129" t="s">
        <v>101</v>
      </c>
      <c r="C10" s="114" t="s">
        <v>8</v>
      </c>
      <c r="D10" s="115">
        <v>32562</v>
      </c>
      <c r="E10" s="116">
        <v>34200</v>
      </c>
      <c r="F10" s="117">
        <v>34190.1</v>
      </c>
      <c r="G10" s="118">
        <f t="shared" si="0"/>
        <v>33650.700000000004</v>
      </c>
      <c r="H10" s="119">
        <f t="shared" si="1"/>
        <v>33651</v>
      </c>
      <c r="J10" s="122"/>
      <c r="K10" s="147"/>
      <c r="L10" s="144"/>
      <c r="M10" s="145"/>
    </row>
    <row r="11" spans="1:14">
      <c r="A11" s="2">
        <v>3</v>
      </c>
      <c r="B11" s="3" t="s">
        <v>15</v>
      </c>
      <c r="C11" s="19"/>
      <c r="D11" s="63"/>
      <c r="E11" s="83"/>
      <c r="F11" s="60"/>
      <c r="G11" s="81"/>
      <c r="H11" s="63"/>
      <c r="I11" s="124"/>
      <c r="J11" s="124"/>
    </row>
    <row r="12" spans="1:14" ht="39.75" customHeight="1">
      <c r="A12" s="4">
        <v>3.04</v>
      </c>
      <c r="B12" s="129" t="s">
        <v>52</v>
      </c>
      <c r="C12" s="114" t="s">
        <v>4</v>
      </c>
      <c r="D12" s="115">
        <v>353100</v>
      </c>
      <c r="E12" s="116">
        <v>370800</v>
      </c>
      <c r="F12" s="117">
        <v>384879</v>
      </c>
      <c r="G12" s="118">
        <f t="shared" si="0"/>
        <v>369593</v>
      </c>
      <c r="H12" s="119">
        <f t="shared" si="1"/>
        <v>369593</v>
      </c>
      <c r="I12" s="122"/>
      <c r="J12" s="122"/>
    </row>
    <row r="13" spans="1:14" ht="41.25" customHeight="1">
      <c r="A13" s="4">
        <v>3.05</v>
      </c>
      <c r="B13" s="129" t="s">
        <v>53</v>
      </c>
      <c r="C13" s="114" t="s">
        <v>4</v>
      </c>
      <c r="D13" s="115">
        <v>388846</v>
      </c>
      <c r="E13" s="116">
        <v>429700</v>
      </c>
      <c r="F13" s="117">
        <v>425568</v>
      </c>
      <c r="G13" s="118">
        <f t="shared" si="0"/>
        <v>414704.66666666669</v>
      </c>
      <c r="H13" s="119">
        <f t="shared" si="1"/>
        <v>414705</v>
      </c>
      <c r="I13" s="122"/>
      <c r="J13" s="122"/>
    </row>
    <row r="14" spans="1:14" ht="31.5" customHeight="1">
      <c r="A14" s="4">
        <v>3.06</v>
      </c>
      <c r="B14" s="129" t="s">
        <v>99</v>
      </c>
      <c r="C14" s="114" t="s">
        <v>4</v>
      </c>
      <c r="D14" s="115">
        <v>75689</v>
      </c>
      <c r="E14" s="116">
        <v>79500</v>
      </c>
      <c r="F14" s="117">
        <v>81744.12</v>
      </c>
      <c r="G14" s="118">
        <f t="shared" si="0"/>
        <v>78977.706666666665</v>
      </c>
      <c r="H14" s="119">
        <f t="shared" si="1"/>
        <v>78978</v>
      </c>
      <c r="I14" s="122"/>
      <c r="J14" s="122"/>
    </row>
    <row r="15" spans="1:14" ht="27" customHeight="1">
      <c r="A15" s="4">
        <v>3.07</v>
      </c>
      <c r="B15" s="129" t="s">
        <v>43</v>
      </c>
      <c r="C15" s="114" t="s">
        <v>4</v>
      </c>
      <c r="D15" s="115">
        <v>90000</v>
      </c>
      <c r="E15" s="116">
        <v>94500</v>
      </c>
      <c r="F15" s="117">
        <v>93600</v>
      </c>
      <c r="G15" s="118">
        <f t="shared" si="0"/>
        <v>92700</v>
      </c>
      <c r="H15" s="119">
        <f t="shared" si="1"/>
        <v>92700</v>
      </c>
      <c r="I15" s="122"/>
      <c r="J15" s="122"/>
      <c r="K15" s="147"/>
      <c r="L15" s="146"/>
      <c r="M15" s="145"/>
      <c r="N15" s="175"/>
    </row>
    <row r="16" spans="1:14" ht="20">
      <c r="A16" s="4">
        <v>3.08</v>
      </c>
      <c r="B16" s="129" t="s">
        <v>61</v>
      </c>
      <c r="C16" s="114" t="s">
        <v>4</v>
      </c>
      <c r="D16" s="115">
        <v>26400</v>
      </c>
      <c r="E16" s="116">
        <v>27800</v>
      </c>
      <c r="F16" s="117">
        <v>27456</v>
      </c>
      <c r="G16" s="118">
        <f t="shared" si="0"/>
        <v>27218.666666666668</v>
      </c>
      <c r="H16" s="119">
        <f t="shared" si="1"/>
        <v>27219</v>
      </c>
      <c r="I16" s="122"/>
      <c r="J16" s="122"/>
      <c r="K16" s="147"/>
      <c r="L16" s="146"/>
      <c r="M16" s="145"/>
      <c r="N16" s="175"/>
    </row>
    <row r="17" spans="1:18" ht="20">
      <c r="A17" s="4">
        <v>3.09</v>
      </c>
      <c r="B17" s="129" t="s">
        <v>62</v>
      </c>
      <c r="C17" s="114" t="s">
        <v>18</v>
      </c>
      <c r="D17" s="115">
        <v>32500</v>
      </c>
      <c r="E17" s="116">
        <v>34150</v>
      </c>
      <c r="F17" s="117">
        <v>34450</v>
      </c>
      <c r="G17" s="118">
        <f t="shared" si="0"/>
        <v>33700</v>
      </c>
      <c r="H17" s="119">
        <f t="shared" si="1"/>
        <v>33700</v>
      </c>
      <c r="I17" s="122"/>
      <c r="J17" s="122"/>
      <c r="K17" s="147"/>
      <c r="L17" s="146"/>
      <c r="M17" s="145"/>
      <c r="N17" s="175"/>
    </row>
    <row r="18" spans="1:18">
      <c r="A18" s="9">
        <v>3.1</v>
      </c>
      <c r="B18" s="129" t="s">
        <v>63</v>
      </c>
      <c r="C18" s="114" t="s">
        <v>4</v>
      </c>
      <c r="D18" s="115">
        <v>44100</v>
      </c>
      <c r="E18" s="116">
        <v>46350</v>
      </c>
      <c r="F18" s="117">
        <v>46305</v>
      </c>
      <c r="G18" s="118">
        <f t="shared" si="0"/>
        <v>45585</v>
      </c>
      <c r="H18" s="119">
        <f t="shared" si="1"/>
        <v>45585</v>
      </c>
      <c r="I18" s="122"/>
      <c r="J18" s="122"/>
      <c r="K18" s="147"/>
      <c r="L18" s="146"/>
      <c r="M18" s="145"/>
      <c r="N18" s="175"/>
    </row>
    <row r="19" spans="1:18">
      <c r="A19" s="4">
        <v>3.11</v>
      </c>
      <c r="B19" s="129" t="s">
        <v>64</v>
      </c>
      <c r="C19" s="114" t="s">
        <v>18</v>
      </c>
      <c r="D19" s="115">
        <v>45516</v>
      </c>
      <c r="E19" s="116">
        <v>50300</v>
      </c>
      <c r="F19" s="117">
        <v>47667.6</v>
      </c>
      <c r="G19" s="118">
        <f t="shared" si="0"/>
        <v>47827.866666666669</v>
      </c>
      <c r="H19" s="119">
        <f t="shared" si="1"/>
        <v>47828</v>
      </c>
      <c r="I19" s="122"/>
      <c r="J19" s="122"/>
      <c r="K19" s="147"/>
      <c r="L19" s="146"/>
      <c r="M19" s="145"/>
      <c r="N19" s="175"/>
    </row>
    <row r="20" spans="1:18" ht="20">
      <c r="A20" s="4">
        <v>3.12</v>
      </c>
      <c r="B20" s="129" t="s">
        <v>78</v>
      </c>
      <c r="C20" s="114" t="s">
        <v>18</v>
      </c>
      <c r="D20" s="115">
        <v>48351</v>
      </c>
      <c r="E20" s="116">
        <v>48800</v>
      </c>
      <c r="F20" s="117">
        <v>49034.51</v>
      </c>
      <c r="G20" s="118">
        <f t="shared" si="0"/>
        <v>48728.503333333334</v>
      </c>
      <c r="H20" s="119">
        <f t="shared" si="1"/>
        <v>48729</v>
      </c>
      <c r="I20" s="122"/>
      <c r="J20" s="122"/>
      <c r="K20" s="147"/>
      <c r="L20" s="146"/>
      <c r="M20" s="145"/>
      <c r="N20" s="175"/>
    </row>
    <row r="21" spans="1:18" ht="27.75" customHeight="1">
      <c r="A21" s="4">
        <v>3.13</v>
      </c>
      <c r="B21" s="129" t="s">
        <v>115</v>
      </c>
      <c r="C21" s="114" t="s">
        <v>4</v>
      </c>
      <c r="D21" s="115">
        <v>38127</v>
      </c>
      <c r="E21" s="116">
        <v>38452</v>
      </c>
      <c r="F21" s="117">
        <v>39419</v>
      </c>
      <c r="G21" s="118">
        <f t="shared" si="0"/>
        <v>38666</v>
      </c>
      <c r="H21" s="119">
        <f t="shared" si="1"/>
        <v>38666</v>
      </c>
      <c r="I21" s="122"/>
      <c r="J21" s="122"/>
      <c r="K21" s="147"/>
      <c r="L21" s="146"/>
      <c r="M21" s="145"/>
      <c r="N21" s="174"/>
    </row>
    <row r="22" spans="1:18" ht="25.5" customHeight="1">
      <c r="A22" s="4">
        <v>3.14</v>
      </c>
      <c r="B22" s="129" t="s">
        <v>116</v>
      </c>
      <c r="C22" s="114" t="s">
        <v>4</v>
      </c>
      <c r="D22" s="115">
        <v>15265</v>
      </c>
      <c r="E22" s="116">
        <v>15828</v>
      </c>
      <c r="F22" s="117">
        <v>16252</v>
      </c>
      <c r="G22" s="118">
        <f t="shared" si="0"/>
        <v>15781.666666666666</v>
      </c>
      <c r="H22" s="119">
        <f t="shared" si="1"/>
        <v>15782</v>
      </c>
      <c r="I22" s="122"/>
      <c r="J22" s="122"/>
      <c r="K22" s="147"/>
      <c r="L22" s="146"/>
      <c r="M22" s="145"/>
      <c r="N22" s="174"/>
    </row>
    <row r="23" spans="1:18" ht="46.5" customHeight="1">
      <c r="A23" s="4">
        <v>3.16</v>
      </c>
      <c r="B23" s="129" t="s">
        <v>118</v>
      </c>
      <c r="C23" s="114" t="s">
        <v>4</v>
      </c>
      <c r="D23" s="115">
        <v>705000</v>
      </c>
      <c r="E23" s="116">
        <v>740250</v>
      </c>
      <c r="F23" s="117">
        <v>712050</v>
      </c>
      <c r="G23" s="118">
        <f t="shared" si="0"/>
        <v>719100</v>
      </c>
      <c r="H23" s="119">
        <f t="shared" si="1"/>
        <v>719100</v>
      </c>
      <c r="I23" s="122"/>
      <c r="J23" s="122"/>
      <c r="K23" s="147"/>
      <c r="L23" s="146"/>
      <c r="M23" s="145"/>
      <c r="N23" s="174"/>
    </row>
    <row r="24" spans="1:18" ht="44.25" customHeight="1">
      <c r="A24" s="4">
        <v>3.18</v>
      </c>
      <c r="B24" s="129" t="s">
        <v>131</v>
      </c>
      <c r="C24" s="114" t="s">
        <v>4</v>
      </c>
      <c r="D24" s="115">
        <v>253717.2</v>
      </c>
      <c r="E24" s="116">
        <v>266450</v>
      </c>
      <c r="F24" s="117">
        <v>266403.06</v>
      </c>
      <c r="G24" s="118">
        <f t="shared" si="0"/>
        <v>262190.08666666667</v>
      </c>
      <c r="H24" s="119">
        <f t="shared" si="1"/>
        <v>262190</v>
      </c>
      <c r="I24" s="122"/>
      <c r="J24" s="122"/>
    </row>
    <row r="25" spans="1:18" ht="48" customHeight="1">
      <c r="A25" s="4">
        <v>3.19</v>
      </c>
      <c r="B25" s="129" t="s">
        <v>119</v>
      </c>
      <c r="C25" s="114" t="s">
        <v>4</v>
      </c>
      <c r="D25" s="115">
        <v>258500</v>
      </c>
      <c r="E25" s="116">
        <v>271450</v>
      </c>
      <c r="F25" s="117">
        <v>268840</v>
      </c>
      <c r="G25" s="118">
        <f t="shared" si="0"/>
        <v>266263.33333333331</v>
      </c>
      <c r="H25" s="119">
        <f t="shared" si="1"/>
        <v>266263</v>
      </c>
      <c r="I25" s="122"/>
      <c r="J25" s="122"/>
      <c r="L25" s="113"/>
    </row>
    <row r="26" spans="1:18" ht="42" customHeight="1">
      <c r="A26" s="4">
        <v>3.2</v>
      </c>
      <c r="B26" s="129" t="s">
        <v>133</v>
      </c>
      <c r="C26" s="114" t="s">
        <v>4</v>
      </c>
      <c r="D26" s="115">
        <v>501953.1</v>
      </c>
      <c r="E26" s="116">
        <v>527050</v>
      </c>
      <c r="F26" s="117">
        <v>511992.17</v>
      </c>
      <c r="G26" s="118">
        <f t="shared" si="0"/>
        <v>513665.09</v>
      </c>
      <c r="H26" s="119">
        <f t="shared" si="1"/>
        <v>513665</v>
      </c>
      <c r="I26" s="122"/>
      <c r="J26" s="122"/>
      <c r="L26" s="113"/>
    </row>
    <row r="27" spans="1:18" ht="30.75" customHeight="1">
      <c r="A27" s="4">
        <v>3.21</v>
      </c>
      <c r="B27" s="129" t="s">
        <v>165</v>
      </c>
      <c r="C27" s="114" t="s">
        <v>4</v>
      </c>
      <c r="D27" s="115">
        <v>21365</v>
      </c>
      <c r="E27" s="116">
        <v>21865</v>
      </c>
      <c r="F27" s="117">
        <v>22352</v>
      </c>
      <c r="G27" s="118">
        <f t="shared" si="0"/>
        <v>21860.666666666668</v>
      </c>
      <c r="H27" s="119">
        <f t="shared" si="1"/>
        <v>21861</v>
      </c>
      <c r="I27" s="122"/>
      <c r="J27" s="122"/>
      <c r="K27" s="147"/>
    </row>
    <row r="28" spans="1:18">
      <c r="A28" s="2">
        <v>4</v>
      </c>
      <c r="B28" s="3" t="s">
        <v>126</v>
      </c>
      <c r="C28" s="19"/>
      <c r="D28" s="69"/>
      <c r="E28" s="83"/>
      <c r="F28" s="60"/>
      <c r="G28" s="81"/>
      <c r="H28" s="64"/>
      <c r="I28" s="126"/>
      <c r="J28" s="126"/>
    </row>
    <row r="29" spans="1:18" ht="74.25" customHeight="1">
      <c r="A29" s="4">
        <v>4.08</v>
      </c>
      <c r="B29" s="129" t="s">
        <v>71</v>
      </c>
      <c r="C29" s="114" t="s">
        <v>19</v>
      </c>
      <c r="D29" s="115">
        <v>108000</v>
      </c>
      <c r="E29" s="116">
        <v>113400</v>
      </c>
      <c r="F29" s="117">
        <v>112320</v>
      </c>
      <c r="G29" s="118">
        <f t="shared" si="0"/>
        <v>111240</v>
      </c>
      <c r="H29" s="119">
        <f t="shared" ref="H29:H30" si="2">+ROUND(G29,0)</f>
        <v>111240</v>
      </c>
      <c r="I29" s="122"/>
      <c r="J29" s="122"/>
      <c r="K29" s="149"/>
      <c r="L29" s="146"/>
      <c r="M29" s="145"/>
      <c r="N29" s="175"/>
    </row>
    <row r="30" spans="1:18" ht="20">
      <c r="A30" s="9">
        <v>4.0999999999999996</v>
      </c>
      <c r="B30" s="129" t="s">
        <v>68</v>
      </c>
      <c r="C30" s="114" t="s">
        <v>19</v>
      </c>
      <c r="D30" s="115">
        <v>22000</v>
      </c>
      <c r="E30" s="116">
        <v>23100</v>
      </c>
      <c r="F30" s="117">
        <v>22220</v>
      </c>
      <c r="G30" s="118">
        <f t="shared" si="0"/>
        <v>22440</v>
      </c>
      <c r="H30" s="119">
        <f t="shared" si="2"/>
        <v>22440</v>
      </c>
      <c r="I30" s="122"/>
      <c r="J30" s="122"/>
      <c r="L30" s="146"/>
      <c r="M30" s="145"/>
    </row>
    <row r="31" spans="1:18" s="143" customFormat="1" ht="24.75" customHeight="1">
      <c r="A31" s="2">
        <v>5</v>
      </c>
      <c r="B31" s="3" t="s">
        <v>80</v>
      </c>
      <c r="C31" s="19"/>
      <c r="D31" s="69"/>
      <c r="E31" s="83"/>
      <c r="F31" s="60"/>
      <c r="G31" s="81"/>
      <c r="H31" s="63"/>
      <c r="I31" s="124"/>
      <c r="J31" s="124"/>
      <c r="K31" s="142"/>
      <c r="N31" s="174"/>
      <c r="P31"/>
      <c r="Q31"/>
      <c r="R31"/>
    </row>
    <row r="32" spans="1:18" s="143" customFormat="1" ht="46.5" customHeight="1">
      <c r="A32" s="4">
        <v>5.01</v>
      </c>
      <c r="B32" s="129" t="s">
        <v>81</v>
      </c>
      <c r="C32" s="114" t="s">
        <v>19</v>
      </c>
      <c r="D32" s="115">
        <v>18500</v>
      </c>
      <c r="E32" s="116">
        <v>19500</v>
      </c>
      <c r="F32" s="117">
        <v>19280</v>
      </c>
      <c r="G32" s="118">
        <f t="shared" si="0"/>
        <v>19093.333333333332</v>
      </c>
      <c r="H32" s="119">
        <f t="shared" si="1"/>
        <v>19093</v>
      </c>
      <c r="I32" s="122"/>
      <c r="J32" s="122"/>
      <c r="K32" s="142"/>
      <c r="L32" s="144"/>
      <c r="M32" s="145"/>
      <c r="N32" s="174"/>
      <c r="P32"/>
      <c r="Q32"/>
      <c r="R32"/>
    </row>
    <row r="33" spans="1:18" s="143" customFormat="1" ht="60.75" customHeight="1">
      <c r="A33" s="4">
        <v>5.03</v>
      </c>
      <c r="B33" s="129" t="s">
        <v>54</v>
      </c>
      <c r="C33" s="114" t="s">
        <v>19</v>
      </c>
      <c r="D33" s="115">
        <v>17200</v>
      </c>
      <c r="E33" s="116">
        <v>17500</v>
      </c>
      <c r="F33" s="117">
        <v>17216</v>
      </c>
      <c r="G33" s="118">
        <f t="shared" si="0"/>
        <v>17305.333333333332</v>
      </c>
      <c r="H33" s="119">
        <f t="shared" si="1"/>
        <v>17305</v>
      </c>
      <c r="I33" s="122"/>
      <c r="J33" s="122"/>
      <c r="K33" s="142"/>
      <c r="L33" s="144"/>
      <c r="M33" s="145"/>
      <c r="N33" s="152"/>
      <c r="P33"/>
      <c r="Q33"/>
      <c r="R33"/>
    </row>
    <row r="34" spans="1:18" s="143" customFormat="1" ht="82.5" customHeight="1">
      <c r="A34" s="4">
        <v>5.04</v>
      </c>
      <c r="B34" s="129" t="s">
        <v>20</v>
      </c>
      <c r="C34" s="114" t="s">
        <v>8</v>
      </c>
      <c r="D34" s="115">
        <v>8800</v>
      </c>
      <c r="E34" s="116">
        <v>9250</v>
      </c>
      <c r="F34" s="117">
        <v>9240</v>
      </c>
      <c r="G34" s="118">
        <f t="shared" si="0"/>
        <v>9096.6666666666661</v>
      </c>
      <c r="H34" s="119">
        <f t="shared" si="1"/>
        <v>9097</v>
      </c>
      <c r="I34" s="122"/>
      <c r="J34" s="122"/>
      <c r="K34" s="142"/>
      <c r="L34" s="144"/>
      <c r="M34" s="145"/>
      <c r="N34" s="152"/>
      <c r="P34"/>
      <c r="Q34"/>
      <c r="R34"/>
    </row>
    <row r="35" spans="1:18" s="143" customFormat="1" ht="65.25" customHeight="1">
      <c r="A35" s="4">
        <v>5.05</v>
      </c>
      <c r="B35" s="129" t="s">
        <v>163</v>
      </c>
      <c r="C35" s="114" t="s">
        <v>19</v>
      </c>
      <c r="D35" s="115">
        <v>13560</v>
      </c>
      <c r="E35" s="116">
        <v>14547</v>
      </c>
      <c r="F35" s="117">
        <v>15970</v>
      </c>
      <c r="G35" s="118">
        <f t="shared" si="0"/>
        <v>14692.333333333334</v>
      </c>
      <c r="H35" s="119">
        <f t="shared" si="1"/>
        <v>14692</v>
      </c>
      <c r="I35" s="122"/>
      <c r="J35" s="122"/>
      <c r="K35" s="142"/>
      <c r="L35" s="144"/>
      <c r="M35" s="145"/>
      <c r="N35" s="152"/>
      <c r="P35"/>
      <c r="Q35"/>
      <c r="R35"/>
    </row>
    <row r="36" spans="1:18" s="143" customFormat="1" ht="63.75" customHeight="1">
      <c r="A36" s="4">
        <v>5.0599999999999996</v>
      </c>
      <c r="B36" s="129" t="s">
        <v>56</v>
      </c>
      <c r="C36" s="114" t="s">
        <v>8</v>
      </c>
      <c r="D36" s="115">
        <v>10800</v>
      </c>
      <c r="E36" s="116">
        <v>10350</v>
      </c>
      <c r="F36" s="117">
        <v>10232</v>
      </c>
      <c r="G36" s="118">
        <f t="shared" si="0"/>
        <v>10460.666666666666</v>
      </c>
      <c r="H36" s="119">
        <f t="shared" si="1"/>
        <v>10461</v>
      </c>
      <c r="I36" s="122"/>
      <c r="J36" s="122"/>
      <c r="K36" s="142"/>
      <c r="L36" s="144"/>
      <c r="M36" s="145"/>
      <c r="N36" s="152"/>
      <c r="P36"/>
      <c r="Q36"/>
      <c r="R36"/>
    </row>
    <row r="37" spans="1:18" s="143" customFormat="1">
      <c r="A37" s="2">
        <v>6</v>
      </c>
      <c r="B37" s="3" t="s">
        <v>125</v>
      </c>
      <c r="C37" s="19"/>
      <c r="D37" s="92"/>
      <c r="E37" s="91"/>
      <c r="F37" s="66"/>
      <c r="G37" s="81"/>
      <c r="H37" s="67"/>
      <c r="I37" s="124"/>
      <c r="J37" s="124"/>
      <c r="K37" s="142"/>
      <c r="N37" s="152"/>
      <c r="P37"/>
      <c r="Q37"/>
      <c r="R37"/>
    </row>
    <row r="38" spans="1:18" s="143" customFormat="1" ht="59.25" customHeight="1">
      <c r="A38" s="4">
        <v>6.03</v>
      </c>
      <c r="B38" s="129" t="s">
        <v>84</v>
      </c>
      <c r="C38" s="114" t="s">
        <v>19</v>
      </c>
      <c r="D38" s="115">
        <v>52448</v>
      </c>
      <c r="E38" s="116">
        <v>53016</v>
      </c>
      <c r="F38" s="117">
        <v>56670</v>
      </c>
      <c r="G38" s="118">
        <f t="shared" si="0"/>
        <v>54044.666666666664</v>
      </c>
      <c r="H38" s="119">
        <f t="shared" si="1"/>
        <v>54045</v>
      </c>
      <c r="I38" s="122"/>
      <c r="J38" s="122"/>
      <c r="K38" s="142"/>
      <c r="L38" s="144"/>
      <c r="M38" s="145"/>
      <c r="N38" s="174"/>
      <c r="P38"/>
      <c r="Q38"/>
      <c r="R38"/>
    </row>
    <row r="39" spans="1:18" s="143" customFormat="1" ht="60" customHeight="1">
      <c r="A39" s="4">
        <v>6.04</v>
      </c>
      <c r="B39" s="129" t="s">
        <v>83</v>
      </c>
      <c r="C39" s="114" t="s">
        <v>19</v>
      </c>
      <c r="D39" s="115">
        <v>49437</v>
      </c>
      <c r="E39" s="116">
        <v>50762</v>
      </c>
      <c r="F39" s="117">
        <v>52015</v>
      </c>
      <c r="G39" s="118">
        <f t="shared" si="0"/>
        <v>50738</v>
      </c>
      <c r="H39" s="119">
        <f t="shared" si="1"/>
        <v>50738</v>
      </c>
      <c r="I39" s="122"/>
      <c r="J39" s="122"/>
      <c r="K39" s="142"/>
      <c r="L39" s="144"/>
      <c r="M39" s="145"/>
      <c r="N39" s="174"/>
      <c r="P39"/>
      <c r="Q39"/>
      <c r="R39"/>
    </row>
    <row r="40" spans="1:18" ht="34.5" customHeight="1">
      <c r="A40" s="4">
        <v>6.05</v>
      </c>
      <c r="B40" s="129" t="s">
        <v>23</v>
      </c>
      <c r="C40" s="114" t="s">
        <v>19</v>
      </c>
      <c r="D40" s="115">
        <v>51485</v>
      </c>
      <c r="E40" s="116">
        <v>53700</v>
      </c>
      <c r="F40" s="117">
        <v>50080</v>
      </c>
      <c r="G40" s="118">
        <f t="shared" si="0"/>
        <v>51755</v>
      </c>
      <c r="H40" s="119">
        <f t="shared" si="1"/>
        <v>51755</v>
      </c>
      <c r="I40" s="122"/>
      <c r="J40" s="122"/>
      <c r="L40" s="144"/>
      <c r="M40" s="145"/>
      <c r="N40" s="174"/>
    </row>
    <row r="41" spans="1:18">
      <c r="A41" s="2">
        <v>7</v>
      </c>
      <c r="B41" s="3" t="s">
        <v>127</v>
      </c>
      <c r="C41" s="19"/>
      <c r="D41" s="92"/>
      <c r="E41" s="83"/>
      <c r="F41" s="66"/>
      <c r="G41" s="81"/>
      <c r="H41" s="67"/>
      <c r="I41" s="124"/>
      <c r="J41" s="124"/>
    </row>
    <row r="42" spans="1:18" ht="37.5" customHeight="1">
      <c r="A42" s="4">
        <v>7.01</v>
      </c>
      <c r="B42" s="129" t="s">
        <v>25</v>
      </c>
      <c r="C42" s="114" t="s">
        <v>8</v>
      </c>
      <c r="D42" s="115">
        <v>16200</v>
      </c>
      <c r="E42" s="116">
        <v>17050</v>
      </c>
      <c r="F42" s="117">
        <v>16038</v>
      </c>
      <c r="G42" s="118">
        <f t="shared" ref="G42:G76" si="3">+AVERAGE(D42:F42)</f>
        <v>16429.333333333332</v>
      </c>
      <c r="H42" s="119">
        <f t="shared" si="1"/>
        <v>16429</v>
      </c>
      <c r="I42" s="122"/>
      <c r="J42" s="122"/>
      <c r="L42" s="144"/>
      <c r="M42" s="145"/>
    </row>
    <row r="43" spans="1:18" ht="51" customHeight="1">
      <c r="A43" s="4">
        <v>7.03</v>
      </c>
      <c r="B43" s="129" t="s">
        <v>57</v>
      </c>
      <c r="C43" s="114" t="s">
        <v>19</v>
      </c>
      <c r="D43" s="115">
        <v>22500</v>
      </c>
      <c r="E43" s="116">
        <v>23650</v>
      </c>
      <c r="F43" s="117">
        <v>22275</v>
      </c>
      <c r="G43" s="118">
        <f t="shared" si="3"/>
        <v>22808.333333333332</v>
      </c>
      <c r="H43" s="119">
        <f t="shared" si="1"/>
        <v>22808</v>
      </c>
      <c r="I43" s="122"/>
      <c r="J43" s="122"/>
      <c r="L43" s="144"/>
      <c r="M43" s="145"/>
      <c r="N43" s="174"/>
    </row>
    <row r="44" spans="1:18">
      <c r="A44" s="84">
        <v>8</v>
      </c>
      <c r="B44" s="85" t="s">
        <v>27</v>
      </c>
      <c r="C44" s="86"/>
      <c r="D44" s="82"/>
      <c r="E44" s="87"/>
      <c r="F44" s="88"/>
      <c r="G44" s="81"/>
      <c r="H44" s="89"/>
      <c r="I44" s="127"/>
      <c r="J44" s="127"/>
      <c r="N44" s="174"/>
    </row>
    <row r="45" spans="1:18" ht="72" customHeight="1">
      <c r="A45" s="4">
        <v>8.02</v>
      </c>
      <c r="B45" s="129" t="s">
        <v>30</v>
      </c>
      <c r="C45" s="114" t="s">
        <v>29</v>
      </c>
      <c r="D45" s="115">
        <v>62500</v>
      </c>
      <c r="E45" s="116">
        <v>65650</v>
      </c>
      <c r="F45" s="117">
        <v>67500</v>
      </c>
      <c r="G45" s="118">
        <f t="shared" si="3"/>
        <v>65216.666666666664</v>
      </c>
      <c r="H45" s="119">
        <f t="shared" si="1"/>
        <v>65217</v>
      </c>
      <c r="I45" s="122"/>
      <c r="J45" s="122"/>
      <c r="L45" s="146"/>
      <c r="M45" s="145"/>
      <c r="N45" s="174"/>
    </row>
    <row r="46" spans="1:18" ht="44.25" customHeight="1">
      <c r="A46" s="4">
        <v>8.0299999999999994</v>
      </c>
      <c r="B46" s="129" t="s">
        <v>85</v>
      </c>
      <c r="C46" s="114" t="s">
        <v>29</v>
      </c>
      <c r="D46" s="115">
        <v>57500</v>
      </c>
      <c r="E46" s="116">
        <v>51900</v>
      </c>
      <c r="F46" s="117">
        <v>53625</v>
      </c>
      <c r="G46" s="118">
        <f t="shared" si="3"/>
        <v>54341.666666666664</v>
      </c>
      <c r="H46" s="119">
        <f t="shared" si="1"/>
        <v>54342</v>
      </c>
      <c r="I46" s="122"/>
      <c r="J46" s="122"/>
      <c r="L46" s="146"/>
      <c r="M46" s="145"/>
      <c r="N46" s="174"/>
    </row>
    <row r="47" spans="1:18">
      <c r="A47" s="2">
        <v>9</v>
      </c>
      <c r="B47" s="3" t="s">
        <v>31</v>
      </c>
      <c r="C47" s="19"/>
      <c r="D47" s="78"/>
      <c r="E47" s="79"/>
      <c r="F47" s="80"/>
      <c r="G47" s="81"/>
      <c r="H47" s="64"/>
      <c r="I47" s="126"/>
      <c r="J47" s="126"/>
      <c r="N47" s="174"/>
    </row>
    <row r="48" spans="1:18" ht="33" customHeight="1">
      <c r="A48" s="4">
        <v>9.01</v>
      </c>
      <c r="B48" s="129" t="s">
        <v>32</v>
      </c>
      <c r="C48" s="114" t="s">
        <v>19</v>
      </c>
      <c r="D48" s="115">
        <v>47500</v>
      </c>
      <c r="E48" s="116">
        <v>41400</v>
      </c>
      <c r="F48" s="117">
        <v>43700</v>
      </c>
      <c r="G48" s="118">
        <f t="shared" si="3"/>
        <v>44200</v>
      </c>
      <c r="H48" s="119">
        <f t="shared" si="1"/>
        <v>44200</v>
      </c>
      <c r="I48" s="122"/>
      <c r="J48" s="122"/>
      <c r="L48" s="146"/>
      <c r="M48" s="145"/>
      <c r="N48" s="174"/>
    </row>
    <row r="49" spans="1:18" s="143" customFormat="1" ht="57" customHeight="1">
      <c r="A49" s="4">
        <v>9.02</v>
      </c>
      <c r="B49" s="129" t="s">
        <v>58</v>
      </c>
      <c r="C49" s="114" t="s">
        <v>19</v>
      </c>
      <c r="D49" s="115">
        <v>120950</v>
      </c>
      <c r="E49" s="116">
        <v>127500</v>
      </c>
      <c r="F49" s="117">
        <v>122735.5</v>
      </c>
      <c r="G49" s="118">
        <f t="shared" si="3"/>
        <v>123728.5</v>
      </c>
      <c r="H49" s="119">
        <f t="shared" si="1"/>
        <v>123729</v>
      </c>
      <c r="I49" s="122"/>
      <c r="J49" s="122"/>
      <c r="K49" s="142"/>
      <c r="L49" s="146"/>
      <c r="M49" s="145"/>
      <c r="N49" s="152"/>
      <c r="P49"/>
      <c r="Q49"/>
      <c r="R49"/>
    </row>
    <row r="50" spans="1:18" s="143" customFormat="1" ht="87" customHeight="1">
      <c r="A50" s="4">
        <v>9.06</v>
      </c>
      <c r="B50" s="129" t="s">
        <v>77</v>
      </c>
      <c r="C50" s="114" t="s">
        <v>4</v>
      </c>
      <c r="D50" s="115">
        <v>89312</v>
      </c>
      <c r="E50" s="116">
        <v>91666</v>
      </c>
      <c r="F50" s="117">
        <v>95299</v>
      </c>
      <c r="G50" s="118">
        <f t="shared" si="3"/>
        <v>92092.333333333328</v>
      </c>
      <c r="H50" s="119">
        <f t="shared" si="1"/>
        <v>92092</v>
      </c>
      <c r="I50" s="122"/>
      <c r="J50" s="122"/>
      <c r="K50" s="142"/>
      <c r="L50" s="146"/>
      <c r="M50" s="145"/>
      <c r="N50" s="152"/>
      <c r="P50"/>
      <c r="Q50"/>
      <c r="R50"/>
    </row>
    <row r="51" spans="1:18" s="143" customFormat="1">
      <c r="A51" s="4">
        <v>9.07</v>
      </c>
      <c r="B51" s="129" t="s">
        <v>139</v>
      </c>
      <c r="C51" s="114" t="s">
        <v>19</v>
      </c>
      <c r="D51" s="115">
        <v>108197.4</v>
      </c>
      <c r="E51" s="116">
        <v>105150</v>
      </c>
      <c r="F51" s="117">
        <v>100635.17</v>
      </c>
      <c r="G51" s="118">
        <f t="shared" si="3"/>
        <v>104660.85666666667</v>
      </c>
      <c r="H51" s="119">
        <f t="shared" si="1"/>
        <v>104661</v>
      </c>
      <c r="I51" s="122"/>
      <c r="J51" s="167"/>
      <c r="K51" s="142"/>
      <c r="L51" s="146"/>
      <c r="M51" s="145"/>
      <c r="N51" s="152"/>
      <c r="P51"/>
      <c r="Q51"/>
      <c r="R51"/>
    </row>
    <row r="52" spans="1:18" s="143" customFormat="1">
      <c r="A52" s="4">
        <v>9.08</v>
      </c>
      <c r="B52" s="129" t="s">
        <v>140</v>
      </c>
      <c r="C52" s="114" t="s">
        <v>19</v>
      </c>
      <c r="D52" s="115">
        <v>142481.1</v>
      </c>
      <c r="E52" s="116">
        <v>141150</v>
      </c>
      <c r="F52" s="117">
        <v>146279.59</v>
      </c>
      <c r="G52" s="118">
        <f t="shared" si="3"/>
        <v>143303.56333333332</v>
      </c>
      <c r="H52" s="119">
        <f t="shared" si="1"/>
        <v>143304</v>
      </c>
      <c r="I52" s="122"/>
      <c r="J52" s="113"/>
      <c r="K52" s="142"/>
      <c r="L52" s="146"/>
      <c r="M52" s="145"/>
      <c r="N52" s="152"/>
      <c r="P52"/>
      <c r="Q52"/>
      <c r="R52"/>
    </row>
    <row r="53" spans="1:18" s="143" customFormat="1">
      <c r="A53" s="4">
        <v>9.09</v>
      </c>
      <c r="B53" s="129" t="s">
        <v>141</v>
      </c>
      <c r="C53" s="114" t="s">
        <v>19</v>
      </c>
      <c r="D53" s="115">
        <v>153455</v>
      </c>
      <c r="E53" s="116">
        <v>158809</v>
      </c>
      <c r="F53" s="117">
        <v>163328</v>
      </c>
      <c r="G53" s="118">
        <f t="shared" si="3"/>
        <v>158530.66666666666</v>
      </c>
      <c r="H53" s="119">
        <f t="shared" si="1"/>
        <v>158531</v>
      </c>
      <c r="I53" s="122"/>
      <c r="J53" s="167"/>
      <c r="K53" s="142"/>
      <c r="L53" s="146"/>
      <c r="M53" s="145"/>
      <c r="N53" s="152"/>
      <c r="P53"/>
      <c r="Q53"/>
      <c r="R53"/>
    </row>
    <row r="54" spans="1:18" s="143" customFormat="1">
      <c r="A54" s="4">
        <v>9.1</v>
      </c>
      <c r="B54" s="129" t="s">
        <v>142</v>
      </c>
      <c r="C54" s="114" t="s">
        <v>19</v>
      </c>
      <c r="D54" s="115">
        <v>173819</v>
      </c>
      <c r="E54" s="116">
        <v>179453</v>
      </c>
      <c r="F54" s="117">
        <v>168466</v>
      </c>
      <c r="G54" s="118">
        <f t="shared" si="3"/>
        <v>173912.66666666666</v>
      </c>
      <c r="H54" s="119">
        <f t="shared" si="1"/>
        <v>173913</v>
      </c>
      <c r="I54" s="122"/>
      <c r="J54" s="167"/>
      <c r="K54" s="142"/>
      <c r="L54" s="146"/>
      <c r="M54" s="145"/>
      <c r="N54" s="152"/>
      <c r="P54"/>
      <c r="Q54"/>
      <c r="R54"/>
    </row>
    <row r="55" spans="1:18" s="143" customFormat="1">
      <c r="A55" s="4">
        <v>9.11</v>
      </c>
      <c r="B55" s="129" t="s">
        <v>143</v>
      </c>
      <c r="C55" s="114" t="s">
        <v>19</v>
      </c>
      <c r="D55" s="115">
        <v>231391.5</v>
      </c>
      <c r="E55" s="116">
        <v>248000</v>
      </c>
      <c r="F55" s="117">
        <v>257902.82</v>
      </c>
      <c r="G55" s="118">
        <f t="shared" si="3"/>
        <v>245764.77333333335</v>
      </c>
      <c r="H55" s="119">
        <f t="shared" si="1"/>
        <v>245765</v>
      </c>
      <c r="I55" s="122"/>
      <c r="J55" s="167"/>
      <c r="K55" s="142"/>
      <c r="L55" s="146"/>
      <c r="M55" s="145"/>
      <c r="N55" s="152"/>
      <c r="P55"/>
      <c r="Q55"/>
      <c r="R55"/>
    </row>
    <row r="56" spans="1:18" s="143" customFormat="1" ht="20">
      <c r="A56" s="4">
        <v>9.1199999999999992</v>
      </c>
      <c r="B56" s="129" t="s">
        <v>146</v>
      </c>
      <c r="C56" s="114" t="s">
        <v>18</v>
      </c>
      <c r="D56" s="115">
        <v>24589.4</v>
      </c>
      <c r="E56" s="116">
        <v>25850</v>
      </c>
      <c r="F56" s="117">
        <v>26310.66</v>
      </c>
      <c r="G56" s="118">
        <f t="shared" si="3"/>
        <v>25583.353333333333</v>
      </c>
      <c r="H56" s="119">
        <f t="shared" si="1"/>
        <v>25583</v>
      </c>
      <c r="I56" s="122"/>
      <c r="J56" s="122"/>
      <c r="K56" s="142"/>
      <c r="N56" s="152"/>
      <c r="P56"/>
      <c r="Q56"/>
      <c r="R56"/>
    </row>
    <row r="57" spans="1:18" s="143" customFormat="1">
      <c r="A57" s="4">
        <v>9.1300000000000008</v>
      </c>
      <c r="B57" s="129" t="s">
        <v>104</v>
      </c>
      <c r="C57" s="114" t="s">
        <v>4</v>
      </c>
      <c r="D57" s="115">
        <v>13787.4</v>
      </c>
      <c r="E57" s="116">
        <v>14500</v>
      </c>
      <c r="F57" s="117">
        <v>14063.15</v>
      </c>
      <c r="G57" s="118">
        <f t="shared" si="3"/>
        <v>14116.85</v>
      </c>
      <c r="H57" s="119">
        <f t="shared" si="1"/>
        <v>14117</v>
      </c>
      <c r="I57" s="122"/>
      <c r="J57" s="122"/>
      <c r="K57" s="142"/>
      <c r="N57" s="152"/>
      <c r="P57"/>
      <c r="Q57"/>
      <c r="R57"/>
    </row>
    <row r="58" spans="1:18" s="143" customFormat="1">
      <c r="A58" s="4">
        <v>9.17</v>
      </c>
      <c r="B58" s="129" t="s">
        <v>103</v>
      </c>
      <c r="C58" s="114" t="s">
        <v>4</v>
      </c>
      <c r="D58" s="115">
        <v>3850</v>
      </c>
      <c r="E58" s="116">
        <v>4050</v>
      </c>
      <c r="F58" s="117">
        <v>3657.5</v>
      </c>
      <c r="G58" s="118">
        <f t="shared" si="3"/>
        <v>3852.5</v>
      </c>
      <c r="H58" s="119">
        <f t="shared" si="1"/>
        <v>3853</v>
      </c>
      <c r="I58" s="122"/>
      <c r="J58" s="122"/>
      <c r="K58" s="142"/>
      <c r="N58" s="152"/>
      <c r="P58"/>
      <c r="Q58"/>
      <c r="R58"/>
    </row>
    <row r="59" spans="1:18" s="143" customFormat="1" ht="61.5" customHeight="1">
      <c r="A59" s="4">
        <v>9.18</v>
      </c>
      <c r="B59" s="129" t="s">
        <v>166</v>
      </c>
      <c r="C59" s="114" t="s">
        <v>36</v>
      </c>
      <c r="D59" s="115">
        <v>36000</v>
      </c>
      <c r="E59" s="116">
        <v>37800</v>
      </c>
      <c r="F59" s="117">
        <v>37800</v>
      </c>
      <c r="G59" s="118">
        <f t="shared" si="3"/>
        <v>37200</v>
      </c>
      <c r="H59" s="119">
        <f t="shared" si="1"/>
        <v>37200</v>
      </c>
      <c r="I59" s="122"/>
      <c r="J59" s="122"/>
      <c r="K59" s="142"/>
      <c r="L59" s="146"/>
      <c r="M59" s="145"/>
      <c r="N59" s="152"/>
      <c r="P59"/>
      <c r="Q59"/>
      <c r="R59"/>
    </row>
    <row r="60" spans="1:18" s="143" customFormat="1" ht="33" customHeight="1">
      <c r="A60" s="4">
        <v>9.1999999999999993</v>
      </c>
      <c r="B60" s="129" t="s">
        <v>44</v>
      </c>
      <c r="C60" s="114" t="s">
        <v>8</v>
      </c>
      <c r="D60" s="115">
        <v>43200</v>
      </c>
      <c r="E60" s="116">
        <v>45400</v>
      </c>
      <c r="F60" s="117">
        <v>43632</v>
      </c>
      <c r="G60" s="118">
        <f t="shared" si="3"/>
        <v>44077.333333333336</v>
      </c>
      <c r="H60" s="119">
        <f t="shared" si="1"/>
        <v>44077</v>
      </c>
      <c r="I60" s="122"/>
      <c r="J60" s="167"/>
      <c r="K60" s="168"/>
      <c r="N60" s="152"/>
      <c r="P60"/>
      <c r="Q60"/>
      <c r="R60"/>
    </row>
    <row r="61" spans="1:18" s="143" customFormat="1">
      <c r="A61" s="4">
        <v>9.2100000000000009</v>
      </c>
      <c r="B61" s="129" t="s">
        <v>45</v>
      </c>
      <c r="C61" s="114" t="s">
        <v>8</v>
      </c>
      <c r="D61" s="115">
        <v>17250</v>
      </c>
      <c r="E61" s="116">
        <v>18150</v>
      </c>
      <c r="F61" s="117">
        <v>17422.5</v>
      </c>
      <c r="G61" s="118">
        <f t="shared" si="3"/>
        <v>17607.5</v>
      </c>
      <c r="H61" s="119">
        <f t="shared" si="1"/>
        <v>17608</v>
      </c>
      <c r="I61" s="122"/>
      <c r="J61" s="167"/>
      <c r="K61" s="142"/>
      <c r="N61" s="152"/>
      <c r="P61"/>
      <c r="Q61"/>
      <c r="R61"/>
    </row>
    <row r="62" spans="1:18" s="143" customFormat="1" ht="40">
      <c r="A62" s="4">
        <v>9.2200000000000006</v>
      </c>
      <c r="B62" s="129" t="s">
        <v>105</v>
      </c>
      <c r="C62" s="114" t="s">
        <v>19</v>
      </c>
      <c r="D62" s="115">
        <v>39900</v>
      </c>
      <c r="E62" s="116">
        <v>41562.5</v>
      </c>
      <c r="F62" s="117">
        <v>40565</v>
      </c>
      <c r="G62" s="118">
        <f t="shared" si="3"/>
        <v>40675.833333333336</v>
      </c>
      <c r="H62" s="119">
        <f t="shared" si="1"/>
        <v>40676</v>
      </c>
      <c r="I62" s="122"/>
      <c r="J62" s="122"/>
      <c r="K62" s="142"/>
      <c r="L62" s="146"/>
      <c r="M62" s="145"/>
      <c r="N62" s="152"/>
      <c r="P62"/>
      <c r="Q62"/>
      <c r="R62"/>
    </row>
    <row r="63" spans="1:18" s="143" customFormat="1" ht="59.25" customHeight="1">
      <c r="A63" s="4">
        <v>9.23</v>
      </c>
      <c r="B63" s="129" t="s">
        <v>158</v>
      </c>
      <c r="C63" s="114" t="s">
        <v>18</v>
      </c>
      <c r="D63" s="115">
        <v>107250</v>
      </c>
      <c r="E63" s="116">
        <v>109200</v>
      </c>
      <c r="F63" s="117">
        <v>120451.5</v>
      </c>
      <c r="G63" s="118">
        <f t="shared" si="3"/>
        <v>112300.5</v>
      </c>
      <c r="H63" s="119">
        <f t="shared" si="1"/>
        <v>112301</v>
      </c>
      <c r="I63" s="122"/>
      <c r="J63" s="122"/>
      <c r="K63" s="142"/>
      <c r="L63" s="146"/>
      <c r="M63" s="145"/>
      <c r="N63" s="152"/>
      <c r="P63"/>
      <c r="Q63"/>
      <c r="R63"/>
    </row>
    <row r="64" spans="1:18" s="143" customFormat="1" ht="38.25" customHeight="1">
      <c r="A64" s="4">
        <v>9.25</v>
      </c>
      <c r="B64" s="129" t="s">
        <v>102</v>
      </c>
      <c r="C64" s="114" t="s">
        <v>18</v>
      </c>
      <c r="D64" s="115">
        <v>39500</v>
      </c>
      <c r="E64" s="116">
        <v>40450</v>
      </c>
      <c r="F64" s="117">
        <v>39056.25</v>
      </c>
      <c r="G64" s="118">
        <f t="shared" si="3"/>
        <v>39668.75</v>
      </c>
      <c r="H64" s="119">
        <f t="shared" si="1"/>
        <v>39669</v>
      </c>
      <c r="I64" s="122"/>
      <c r="J64" s="122"/>
      <c r="K64" s="142"/>
      <c r="N64" s="152"/>
      <c r="P64"/>
      <c r="Q64"/>
      <c r="R64"/>
    </row>
    <row r="65" spans="1:18" s="143" customFormat="1">
      <c r="A65" s="2">
        <v>10</v>
      </c>
      <c r="B65" s="3" t="s">
        <v>37</v>
      </c>
      <c r="C65" s="19"/>
      <c r="D65" s="82"/>
      <c r="E65" s="79"/>
      <c r="F65" s="80"/>
      <c r="G65" s="81"/>
      <c r="H65" s="64"/>
      <c r="I65" s="126"/>
      <c r="J65" s="126"/>
      <c r="K65" s="142"/>
      <c r="N65" s="152"/>
      <c r="P65"/>
      <c r="Q65"/>
      <c r="R65"/>
    </row>
    <row r="66" spans="1:18" s="143" customFormat="1" ht="73.5" customHeight="1">
      <c r="A66" s="4">
        <v>10.01</v>
      </c>
      <c r="B66" s="129" t="s">
        <v>137</v>
      </c>
      <c r="C66" s="114" t="s">
        <v>19</v>
      </c>
      <c r="D66" s="115">
        <v>28405.8</v>
      </c>
      <c r="E66" s="116">
        <v>26230</v>
      </c>
      <c r="F66" s="117">
        <v>29162.6</v>
      </c>
      <c r="G66" s="118">
        <f t="shared" si="3"/>
        <v>27932.799999999999</v>
      </c>
      <c r="H66" s="119">
        <f t="shared" si="1"/>
        <v>27933</v>
      </c>
      <c r="I66" s="122"/>
      <c r="J66" s="122"/>
      <c r="K66" s="142"/>
      <c r="L66" s="146"/>
      <c r="M66" s="145"/>
      <c r="N66" s="152"/>
      <c r="P66"/>
      <c r="Q66"/>
      <c r="R66"/>
    </row>
    <row r="67" spans="1:18" s="143" customFormat="1" ht="42.75" customHeight="1">
      <c r="A67" s="4">
        <v>10.029999999999999</v>
      </c>
      <c r="B67" s="129" t="s">
        <v>86</v>
      </c>
      <c r="C67" s="114" t="s">
        <v>8</v>
      </c>
      <c r="D67" s="115">
        <v>9497.4</v>
      </c>
      <c r="E67" s="116">
        <v>10000</v>
      </c>
      <c r="F67" s="117">
        <v>9212.48</v>
      </c>
      <c r="G67" s="118">
        <f t="shared" si="3"/>
        <v>9569.9600000000009</v>
      </c>
      <c r="H67" s="119">
        <f>+ROUND(G67,0)</f>
        <v>9570</v>
      </c>
      <c r="I67" s="122"/>
      <c r="J67" s="122"/>
      <c r="K67" s="142"/>
      <c r="N67" s="152"/>
      <c r="P67"/>
      <c r="Q67"/>
      <c r="R67"/>
    </row>
    <row r="68" spans="1:18" s="143" customFormat="1" ht="60.75" customHeight="1">
      <c r="A68" s="4">
        <v>10.039999999999999</v>
      </c>
      <c r="B68" s="129" t="s">
        <v>168</v>
      </c>
      <c r="C68" s="114" t="s">
        <v>8</v>
      </c>
      <c r="D68" s="115">
        <v>7185.2</v>
      </c>
      <c r="E68" s="116">
        <v>7600</v>
      </c>
      <c r="F68" s="117">
        <v>7041.5</v>
      </c>
      <c r="G68" s="118">
        <f t="shared" si="3"/>
        <v>7275.5666666666666</v>
      </c>
      <c r="H68" s="119">
        <f>+ROUND(G68,0)</f>
        <v>7276</v>
      </c>
      <c r="I68" s="122"/>
      <c r="J68" s="122"/>
      <c r="K68" s="142"/>
      <c r="L68" s="146"/>
      <c r="M68" s="145"/>
      <c r="N68" s="174"/>
      <c r="P68"/>
      <c r="Q68"/>
      <c r="R68"/>
    </row>
    <row r="69" spans="1:18">
      <c r="A69" s="2">
        <v>11</v>
      </c>
      <c r="B69" s="3" t="s">
        <v>66</v>
      </c>
      <c r="C69" s="19"/>
      <c r="D69" s="82"/>
      <c r="E69" s="79"/>
      <c r="F69" s="80"/>
      <c r="G69" s="81"/>
      <c r="H69" s="64"/>
      <c r="I69" s="126"/>
      <c r="J69" s="126"/>
    </row>
    <row r="70" spans="1:18" ht="39.75" customHeight="1">
      <c r="A70" s="4">
        <v>11.01</v>
      </c>
      <c r="B70" s="129" t="s">
        <v>49</v>
      </c>
      <c r="C70" s="114" t="s">
        <v>19</v>
      </c>
      <c r="D70" s="115">
        <v>118125</v>
      </c>
      <c r="E70" s="116">
        <v>115500</v>
      </c>
      <c r="F70" s="117">
        <v>103250</v>
      </c>
      <c r="G70" s="118">
        <f t="shared" si="3"/>
        <v>112291.66666666667</v>
      </c>
      <c r="H70" s="119">
        <f t="shared" si="1"/>
        <v>112292</v>
      </c>
      <c r="I70" s="122"/>
      <c r="J70" s="122"/>
      <c r="L70" s="146"/>
      <c r="M70" s="145"/>
    </row>
    <row r="71" spans="1:18" ht="33" customHeight="1">
      <c r="A71" s="4">
        <v>11.03</v>
      </c>
      <c r="B71" s="129" t="s">
        <v>48</v>
      </c>
      <c r="C71" s="114" t="s">
        <v>19</v>
      </c>
      <c r="D71" s="115">
        <v>115500</v>
      </c>
      <c r="E71" s="116">
        <v>109375</v>
      </c>
      <c r="F71" s="117">
        <v>115972.5</v>
      </c>
      <c r="G71" s="118">
        <f t="shared" si="3"/>
        <v>113615.83333333333</v>
      </c>
      <c r="H71" s="119">
        <f t="shared" si="1"/>
        <v>113616</v>
      </c>
      <c r="I71" s="122"/>
      <c r="J71" s="122"/>
      <c r="L71" s="146"/>
      <c r="M71" s="145"/>
    </row>
    <row r="72" spans="1:18" ht="33.75" customHeight="1">
      <c r="A72" s="4">
        <v>11.04</v>
      </c>
      <c r="B72" s="129" t="s">
        <v>47</v>
      </c>
      <c r="C72" s="114" t="s">
        <v>8</v>
      </c>
      <c r="D72" s="115">
        <v>24675</v>
      </c>
      <c r="E72" s="116">
        <v>25950</v>
      </c>
      <c r="F72" s="117">
        <v>24428.25</v>
      </c>
      <c r="G72" s="118">
        <f t="shared" si="3"/>
        <v>25017.75</v>
      </c>
      <c r="H72" s="119">
        <f t="shared" si="1"/>
        <v>25018</v>
      </c>
      <c r="I72" s="122"/>
      <c r="J72" s="122"/>
      <c r="L72" s="146"/>
      <c r="M72" s="145"/>
    </row>
    <row r="73" spans="1:18">
      <c r="A73" s="2">
        <v>12</v>
      </c>
      <c r="B73" s="3" t="s">
        <v>75</v>
      </c>
      <c r="C73" s="19"/>
      <c r="D73" s="82"/>
      <c r="E73" s="79"/>
      <c r="F73" s="80"/>
      <c r="G73" s="81"/>
      <c r="H73" s="64"/>
      <c r="I73" s="126"/>
      <c r="J73" s="126"/>
    </row>
    <row r="74" spans="1:18" ht="22.5" customHeight="1">
      <c r="A74" s="4">
        <v>12.06</v>
      </c>
      <c r="B74" s="129" t="s">
        <v>76</v>
      </c>
      <c r="C74" s="114" t="s">
        <v>18</v>
      </c>
      <c r="D74" s="115">
        <v>29400</v>
      </c>
      <c r="E74" s="116">
        <v>30900</v>
      </c>
      <c r="F74" s="117">
        <v>29694</v>
      </c>
      <c r="G74" s="118">
        <f t="shared" si="3"/>
        <v>29998</v>
      </c>
      <c r="H74" s="119">
        <f t="shared" ref="H74" si="4">+ROUND(G74,0)</f>
        <v>29998</v>
      </c>
      <c r="I74" s="122"/>
      <c r="J74" s="122"/>
      <c r="L74" s="146"/>
      <c r="M74" s="145"/>
    </row>
    <row r="75" spans="1:18" ht="32.25" customHeight="1">
      <c r="A75" s="4">
        <v>12.07</v>
      </c>
      <c r="B75" s="129" t="s">
        <v>33</v>
      </c>
      <c r="C75" s="114" t="s">
        <v>4</v>
      </c>
      <c r="D75" s="115">
        <v>30000</v>
      </c>
      <c r="E75" s="116">
        <v>31500</v>
      </c>
      <c r="F75" s="117">
        <v>30300</v>
      </c>
      <c r="G75" s="118">
        <f t="shared" si="3"/>
        <v>30600</v>
      </c>
      <c r="H75" s="119">
        <f>+ROUND(G75,0)</f>
        <v>30600</v>
      </c>
      <c r="I75" s="122"/>
      <c r="J75" s="122"/>
      <c r="L75" s="146"/>
      <c r="M75" s="145"/>
    </row>
    <row r="76" spans="1:18" ht="29.25" customHeight="1">
      <c r="A76" s="4">
        <v>12.08</v>
      </c>
      <c r="B76" s="129" t="s">
        <v>34</v>
      </c>
      <c r="C76" s="114" t="s">
        <v>4</v>
      </c>
      <c r="D76" s="115">
        <v>32500</v>
      </c>
      <c r="E76" s="116">
        <v>34150</v>
      </c>
      <c r="F76" s="117">
        <v>32825</v>
      </c>
      <c r="G76" s="118">
        <f t="shared" si="3"/>
        <v>33158.333333333336</v>
      </c>
      <c r="H76" s="119">
        <f>+ROUND(G76,0)</f>
        <v>33158</v>
      </c>
      <c r="I76" s="122"/>
      <c r="J76" s="122"/>
      <c r="L76" s="146"/>
      <c r="M76" s="145"/>
    </row>
    <row r="77" spans="1:18" ht="15" customHeight="1">
      <c r="A77" s="2">
        <v>13</v>
      </c>
      <c r="B77" s="3" t="s">
        <v>100</v>
      </c>
      <c r="C77" s="19"/>
      <c r="D77" s="82"/>
      <c r="E77" s="82"/>
      <c r="F77" s="80"/>
      <c r="G77" s="81"/>
      <c r="H77" s="64"/>
      <c r="I77" s="126"/>
      <c r="J77" s="126"/>
    </row>
    <row r="78" spans="1:18" ht="20">
      <c r="A78" s="4">
        <v>13.02</v>
      </c>
      <c r="B78" s="129" t="s">
        <v>111</v>
      </c>
      <c r="C78" s="114" t="s">
        <v>19</v>
      </c>
      <c r="D78" s="115">
        <v>148500</v>
      </c>
      <c r="E78" s="116">
        <v>156000</v>
      </c>
      <c r="F78" s="117">
        <v>152955</v>
      </c>
      <c r="G78" s="118">
        <f t="shared" ref="G78" si="5">+AVERAGE(D78:F78)</f>
        <v>152485</v>
      </c>
      <c r="H78" s="119">
        <f t="shared" ref="H78" si="6">+ROUND(G78,0)</f>
        <v>152485</v>
      </c>
      <c r="I78" s="122"/>
      <c r="J78" s="122"/>
    </row>
    <row r="79" spans="1:18">
      <c r="A79" s="11"/>
      <c r="B79" s="98" t="s">
        <v>38</v>
      </c>
      <c r="C79" s="98"/>
      <c r="D79" s="97">
        <f>SUM(D3:D78)</f>
        <v>5917688.5000000019</v>
      </c>
      <c r="E79" s="95">
        <f>SUM(E3:E78)</f>
        <v>6180473.1899999995</v>
      </c>
      <c r="F79" s="96">
        <f>SUM(F3:F78)</f>
        <v>6103183.5300000012</v>
      </c>
      <c r="G79" s="96">
        <f>SUM(G3:G78)</f>
        <v>6067115.0733333323</v>
      </c>
      <c r="H79" s="99">
        <f>SUM(H3:H78)</f>
        <v>6067121</v>
      </c>
      <c r="I79" s="128"/>
      <c r="J79" s="128"/>
    </row>
    <row r="81" spans="5:5">
      <c r="E81" s="94"/>
    </row>
  </sheetData>
  <pageMargins left="0.7" right="0.7" top="1.3149999999999999" bottom="0.75" header="0.3" footer="0.3"/>
  <pageSetup paperSize="9" scale="65" orientation="portrait"/>
  <colBreaks count="1" manualBreakCount="1">
    <brk id="10" max="139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4 cotizaciones </vt:lpstr>
      <vt:lpstr>Cotizaciones </vt:lpstr>
      <vt:lpstr>BASE</vt:lpstr>
      <vt:lpstr>Cotizaciones  (3)</vt:lpstr>
      <vt:lpstr>PROMEDIO DE VALORES</vt:lpstr>
      <vt:lpstr>SED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YINA CARDENAS</cp:lastModifiedBy>
  <cp:lastPrinted>2023-06-21T23:02:22Z</cp:lastPrinted>
  <dcterms:created xsi:type="dcterms:W3CDTF">2022-03-16T22:51:15Z</dcterms:created>
  <dcterms:modified xsi:type="dcterms:W3CDTF">2023-09-19T20:33:21Z</dcterms:modified>
</cp:coreProperties>
</file>